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_rels/drawing2.xml.rels" ContentType="application/vnd.openxmlformats-package.relationships+xml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custom.xml" ContentType="application/vnd.openxmlformats-officedocument.custom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Dateneingabe" sheetId="1" state="visible" r:id="rId2"/>
    <sheet name="Druckansicht" sheetId="2" state="visible" r:id="rId3"/>
    <sheet name="Flugzeugdaten" sheetId="3" state="hidden" r:id="rId4"/>
  </sheets>
  <definedNames>
    <definedName function="false" hidden="false" localSheetId="0" name="_xlnm.Print_Area" vbProcedure="false">Dateneingabe!$A$24:$E$24</definedName>
    <definedName function="false" hidden="false" localSheetId="1" name="_xlnm.Print_Area" vbProcedure="false">Druckansicht!$A$1:$G$47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<sst xmlns="http://schemas.openxmlformats.org/spreadsheetml/2006/main" count="87" uniqueCount="67">
  <si>
    <t xml:space="preserve">Angaben zum Flug</t>
  </si>
  <si>
    <t xml:space="preserve">Route</t>
  </si>
  <si>
    <t xml:space="preserve">von</t>
  </si>
  <si>
    <t xml:space="preserve">EDFZ</t>
  </si>
  <si>
    <t xml:space="preserve">nach</t>
  </si>
  <si>
    <t xml:space="preserve">Flugdatum</t>
  </si>
  <si>
    <t xml:space="preserve">PIC</t>
  </si>
  <si>
    <t xml:space="preserve">Beladung</t>
  </si>
  <si>
    <t xml:space="preserve">[kg]</t>
  </si>
  <si>
    <t xml:space="preserve">Pilot &amp; Passagier</t>
  </si>
  <si>
    <t xml:space="preserve">Treibstoff</t>
  </si>
  <si>
    <t xml:space="preserve">[L]</t>
  </si>
  <si>
    <t xml:space="preserve">Flugmassen &amp; Schwerpunktslage</t>
  </si>
  <si>
    <t xml:space="preserve">Masse [kg]</t>
  </si>
  <si>
    <t xml:space="preserve">C.G. [m]</t>
  </si>
  <si>
    <t xml:space="preserve">Zum Drucken bitte unten das Blatt "Druckansicht" auswählen</t>
  </si>
  <si>
    <t xml:space="preserve">Masse &amp; Schwerpunkt Berechnung</t>
  </si>
  <si>
    <t xml:space="preserve">Luftfahrtverein Mainz e.V.</t>
  </si>
  <si>
    <t xml:space="preserve">Masse &amp; Schwerpunkt // Tabelle</t>
  </si>
  <si>
    <t xml:space="preserve">Treibstoff [L]</t>
  </si>
  <si>
    <t xml:space="preserve">Hebelarm [m]</t>
  </si>
  <si>
    <t xml:space="preserve">Moment [kgm]</t>
  </si>
  <si>
    <t xml:space="preserve">Leermasse</t>
  </si>
  <si>
    <t xml:space="preserve">Flugmasse ohne Treibstoff</t>
  </si>
  <si>
    <t xml:space="preserve">Rollmasse</t>
  </si>
  <si>
    <t xml:space="preserve">Treibstoff für Anlassen &amp; Rollen</t>
  </si>
  <si>
    <t xml:space="preserve">Treibstoff für Flugstrecke</t>
  </si>
  <si>
    <t xml:space="preserve">Masse &amp; Schwerpunkt // Diagramm</t>
  </si>
  <si>
    <t xml:space="preserve">Zulässiger Flugmassen-Schwerpunktbereich</t>
  </si>
  <si>
    <t xml:space="preserve">VORNE</t>
  </si>
  <si>
    <t xml:space="preserve">HINTEN</t>
  </si>
  <si>
    <t xml:space="preserve">Kein Ersatz für die im Flughandbuch beschriebene Berechnung. Alle Angaben ohne Gewähr.</t>
  </si>
  <si>
    <t xml:space="preserve">Flugzeugdaten</t>
  </si>
  <si>
    <t xml:space="preserve">Hebelarme ab Flügelvorderkante (BE)</t>
  </si>
  <si>
    <t xml:space="preserve">Betriebsgrenzen</t>
  </si>
  <si>
    <t xml:space="preserve">Massen-/Momentengrenzen</t>
  </si>
  <si>
    <t xml:space="preserve">Umrechnungstabelle</t>
  </si>
  <si>
    <t xml:space="preserve">Diagrammformatierung</t>
  </si>
  <si>
    <t xml:space="preserve">Registrierung</t>
  </si>
  <si>
    <t xml:space="preserve">D-ECLU</t>
  </si>
  <si>
    <t xml:space="preserve">Bezeichnung</t>
  </si>
  <si>
    <t xml:space="preserve">[m]</t>
  </si>
  <si>
    <t xml:space="preserve">Grenze</t>
  </si>
  <si>
    <t xml:space="preserve">[m] hinter BE</t>
  </si>
  <si>
    <t xml:space="preserve">Einheiten</t>
  </si>
  <si>
    <t xml:space="preserve">Faktor</t>
  </si>
  <si>
    <t xml:space="preserve">Label</t>
  </si>
  <si>
    <t xml:space="preserve">Typ</t>
  </si>
  <si>
    <t xml:space="preserve">Diamond DA20</t>
  </si>
  <si>
    <t xml:space="preserve">Pilot/Passagier (Sitz vorne)</t>
  </si>
  <si>
    <t xml:space="preserve">Höchstzulässige Startmasse</t>
  </si>
  <si>
    <t xml:space="preserve">kg/L</t>
  </si>
  <si>
    <t xml:space="preserve">untere Gewichtsgrenze</t>
  </si>
  <si>
    <t xml:space="preserve">Wägedaten vom 02.06.2023</t>
  </si>
  <si>
    <t xml:space="preserve">Gepäck</t>
  </si>
  <si>
    <t xml:space="preserve">Höchstzulässige Landemasse</t>
  </si>
  <si>
    <t xml:space="preserve">x-Achse</t>
  </si>
  <si>
    <t xml:space="preserve">Ausfliegbarer Treibstoff</t>
  </si>
  <si>
    <t xml:space="preserve">Höchszulässige Masse im Gepäckraum</t>
  </si>
  <si>
    <t xml:space="preserve">y-Achse</t>
  </si>
  <si>
    <t xml:space="preserve">Vorderste Flugmassen-Schwerpunktlage</t>
  </si>
  <si>
    <t xml:space="preserve">Start</t>
  </si>
  <si>
    <t xml:space="preserve">Hinterste Flugmassen-Schwerpunktlage</t>
  </si>
  <si>
    <t xml:space="preserve">Landung</t>
  </si>
  <si>
    <t xml:space="preserve">ohne Treibstoff</t>
  </si>
  <si>
    <t xml:space="preserve">30 min reserve</t>
  </si>
  <si>
    <t xml:space="preserve">45 min reserve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</si>
</sst>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General"/>
    <numFmt numFmtId="166" formatCode="0\ %"/>
    <numFmt numFmtId="167" formatCode="dd/mm/yyyy"/>
    <numFmt numFmtId="168" formatCode="0.0"/>
    <numFmt numFmtId="169" formatCode="0.000"/>
    <numFmt numFmtId="170" formatCode="0"/>
    <numFmt numFmtId="171" formatCode="0.00"/>
  </numFmts>
  <fonts count="21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20"/>
      <color rgb="FF000000"/>
      <name val="Calibri"/>
      <family val="2"/>
      <charset val="1"/>
    </font>
    <font>
      <b val="true"/>
      <sz val="14"/>
      <color rgb="FF000000"/>
      <name val="Calibri"/>
      <family val="2"/>
      <charset val="1"/>
    </font>
    <font>
      <sz val="14"/>
      <color rgb="FF000000"/>
      <name val="Calibri"/>
      <family val="2"/>
      <charset val="1"/>
    </font>
    <font>
      <sz val="12"/>
      <color rgb="FF000000"/>
      <name val="Calibri"/>
      <family val="2"/>
      <charset val="1"/>
    </font>
    <font>
      <b val="true"/>
      <sz val="14"/>
      <color rgb="FFFFFFFF"/>
      <name val="Calibri"/>
      <family val="2"/>
      <charset val="1"/>
    </font>
    <font>
      <b val="true"/>
      <sz val="12"/>
      <color rgb="FF000000"/>
      <name val="Calibri"/>
      <family val="2"/>
      <charset val="1"/>
    </font>
    <font>
      <sz val="14"/>
      <color rgb="FF595959"/>
      <name val="Calibri"/>
      <family val="2"/>
    </font>
    <font>
      <sz val="10"/>
      <color rgb="FF404040"/>
      <name val="Calibri"/>
      <family val="2"/>
    </font>
    <font>
      <sz val="10"/>
      <color rgb="FF595959"/>
      <name val="Calibri"/>
      <family val="2"/>
    </font>
    <font>
      <b val="true"/>
      <sz val="22"/>
      <color rgb="FF000000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b val="true"/>
      <sz val="11"/>
      <color rgb="FFFFFFFF"/>
      <name val="Calibri"/>
      <family val="2"/>
      <charset val="1"/>
    </font>
    <font>
      <sz val="11"/>
      <color rgb="FFA5A5A5"/>
      <name val="Calibri"/>
      <family val="2"/>
      <charset val="1"/>
    </font>
    <font>
      <sz val="11"/>
      <name val="Calibri"/>
      <family val="2"/>
      <charset val="1"/>
    </font>
    <font>
      <sz val="9"/>
      <color rgb="FF404040"/>
      <name val="Calibri"/>
      <family val="2"/>
    </font>
    <font>
      <sz val="9"/>
      <color rgb="FF595959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  <fill>
      <patternFill patternType="solid">
        <fgColor rgb="FFFFE699"/>
        <bgColor rgb="FFFFCC99"/>
      </patternFill>
    </fill>
    <fill>
      <patternFill patternType="solid">
        <fgColor rgb="FFE7E6E6"/>
        <bgColor rgb="FFFFFFFF"/>
      </patternFill>
    </fill>
    <fill>
      <patternFill patternType="solid">
        <fgColor rgb="FFFFFFFF"/>
        <bgColor rgb="FFE7E6E6"/>
      </patternFill>
    </fill>
    <fill>
      <patternFill patternType="solid">
        <fgColor rgb="FFA5A5A5"/>
        <bgColor rgb="FFB4B4B4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6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10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6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5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6" fillId="3" borderId="4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6" fillId="0" borderId="4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6" fillId="3" borderId="5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0" borderId="0" xfId="19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4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6" fillId="3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5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3" borderId="7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0" borderId="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2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2" borderId="7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5" fillId="5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5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6" fillId="3" borderId="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5" fillId="5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5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5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5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5" fillId="4" borderId="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6" fontId="5" fillId="0" borderId="4" xfId="19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6" borderId="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9" fillId="6" borderId="1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9" fillId="6" borderId="4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5" fillId="0" borderId="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8" fontId="6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6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6" fillId="4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6" fillId="4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6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6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3" fillId="0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0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7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6" fillId="2" borderId="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1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0" fillId="0" borderId="9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9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0" fillId="0" borderId="6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0" fillId="0" borderId="4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4" borderId="9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0" fillId="4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4" fillId="4" borderId="4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8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0" fillId="0" borderId="4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9" fontId="17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1" fontId="17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5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8" fontId="0" fillId="0" borderId="10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0" fillId="0" borderId="10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8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4" borderId="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8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14" fillId="4" borderId="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9" fontId="18" fillId="4" borderId="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1" fontId="17" fillId="4" borderId="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0" fillId="0" borderId="4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8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4" xfId="19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4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70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70" fontId="0" fillId="0" borderId="1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0" fillId="0" borderId="1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0" fontId="0" fillId="0" borderId="1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9" fontId="0" fillId="0" borderId="7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70" fontId="0" fillId="0" borderId="8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1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1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0" fillId="0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71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71" fontId="0" fillId="0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B8B8B"/>
      <rgbColor rgb="FF9999FF"/>
      <rgbColor rgb="FF993366"/>
      <rgbColor rgb="FFE7E6E6"/>
      <rgbColor rgb="FFCCFFFF"/>
      <rgbColor rgb="FF660066"/>
      <rgbColor rgb="FFFF8080"/>
      <rgbColor rgb="FF0066CC"/>
      <rgbColor rgb="FFB4B4B4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E6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36363"/>
      <rgbColor rgb="FFA5A5A5"/>
      <rgbColor rgb="FF003366"/>
      <rgbColor rgb="FF339966"/>
      <rgbColor rgb="FF003300"/>
      <rgbColor rgb="FF404040"/>
      <rgbColor rgb="FF993300"/>
      <rgbColor rgb="FF993366"/>
      <rgbColor rgb="FF595959"/>
      <rgbColor rgb="FF292929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0" lang="de-DE" sz="1400" spc="-1" strike="noStrike">
                <a:solidFill>
                  <a:srgbClr val="595959"/>
                </a:solidFill>
                <a:latin typeface="Calibri"/>
              </a:defRPr>
            </a:pPr>
            <a:r>
              <a:rPr b="0" lang="de-DE" sz="1400" spc="-1" strike="noStrike">
                <a:solidFill>
                  <a:srgbClr val="595959"/>
                </a:solidFill>
                <a:latin typeface="Calibri"/>
              </a:rPr>
              <a:t>VORNE				HINTEN</a:t>
            </a:r>
          </a:p>
        </c:rich>
      </c:tx>
      <c:layout>
        <c:manualLayout>
          <c:xMode val="edge"/>
          <c:yMode val="edge"/>
          <c:x val="0.137160049554599"/>
          <c:y val="0.0296659830061529"/>
        </c:manualLayout>
      </c:layout>
      <c:overlay val="0"/>
      <c:spPr>
        <a:noFill/>
        <a:ln w="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9548699191788"/>
          <c:y val="0"/>
          <c:w val="0.850392307238511"/>
          <c:h val="0.872619396425432"/>
        </c:manualLayout>
      </c:layout>
      <c:scatterChart>
        <c:scatterStyle val="lineMarker"/>
        <c:varyColors val="0"/>
        <c:ser>
          <c:idx val="0"/>
          <c:order val="0"/>
          <c:tx>
            <c:strRef>
              <c:f>"boundary"</c:f>
              <c:strCache>
                <c:ptCount val="1"/>
                <c:pt idx="0">
                  <c:v>boundary</c:v>
                </c:pt>
              </c:strCache>
            </c:strRef>
          </c:tx>
          <c:spPr>
            <a:solidFill>
              <a:srgbClr val="636363"/>
            </a:solidFill>
            <a:ln cap="rnd" w="19080">
              <a:solidFill>
                <a:srgbClr val="636363"/>
              </a:solidFill>
              <a:round/>
            </a:ln>
          </c:spPr>
          <c:marker>
            <c:symbol val="none"/>
          </c:marker>
          <c:dLbls>
            <c:txPr>
              <a:bodyPr wrap="squar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Calibri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Flugzeugdaten!$K$3:$K$7</c:f>
              <c:numCache>
                <c:formatCode>General</c:formatCode>
                <c:ptCount val="5"/>
                <c:pt idx="0">
                  <c:v>0.39</c:v>
                </c:pt>
                <c:pt idx="1">
                  <c:v>0.39</c:v>
                </c:pt>
                <c:pt idx="2">
                  <c:v>0.25</c:v>
                </c:pt>
                <c:pt idx="3">
                  <c:v>0.25</c:v>
                </c:pt>
                <c:pt idx="4">
                  <c:v>0.39</c:v>
                </c:pt>
              </c:numCache>
            </c:numRef>
          </c:xVal>
          <c:yVal>
            <c:numRef>
              <c:f>Flugzeugdaten!$J$3:$J$7</c:f>
              <c:numCache>
                <c:formatCode>General</c:formatCode>
                <c:ptCount val="5"/>
                <c:pt idx="0">
                  <c:v>730</c:v>
                </c:pt>
                <c:pt idx="1">
                  <c:v>560</c:v>
                </c:pt>
                <c:pt idx="2">
                  <c:v>560</c:v>
                </c:pt>
                <c:pt idx="3">
                  <c:v>730</c:v>
                </c:pt>
                <c:pt idx="4">
                  <c:v>730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"x-Achse"</c:f>
              <c:strCache>
                <c:ptCount val="1"/>
                <c:pt idx="0">
                  <c:v>x-Achse</c:v>
                </c:pt>
              </c:strCache>
            </c:strRef>
          </c:tx>
          <c:spPr>
            <a:solidFill>
              <a:srgbClr val="b4b4b4"/>
            </a:solidFill>
            <a:ln w="19080">
              <a:noFill/>
            </a:ln>
          </c:spPr>
          <c:marker>
            <c:symbol val="triangle"/>
            <c:size val="8"/>
            <c:spPr>
              <a:solidFill>
                <a:srgbClr val="b4b4b4"/>
              </a:solidFill>
            </c:spPr>
          </c:marker>
          <c:dLbls>
            <c:txPr>
              <a:bodyPr wrap="square"/>
              <a:lstStyle/>
              <a:p>
                <a:pPr>
                  <a:defRPr b="0" sz="1000" spc="-1" strike="noStrike">
                    <a:solidFill>
                      <a:srgbClr val="404040"/>
                    </a:solidFill>
                    <a:latin typeface="Calibri"/>
                  </a:defRPr>
                </a:pPr>
              </a:p>
            </c:txPr>
            <c:dLblPos val="b"/>
            <c:showLegendKey val="0"/>
            <c:showVal val="0"/>
            <c:showCatName val="1"/>
            <c:showSerName val="0"/>
            <c:showPercent val="0"/>
            <c:separator>;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Flugzeugdaten!$I$6:$I$7</c:f>
              <c:numCache>
                <c:formatCode>General</c:formatCode>
                <c:ptCount val="2"/>
                <c:pt idx="0">
                  <c:v>0.25</c:v>
                </c:pt>
                <c:pt idx="1">
                  <c:v>0.39</c:v>
                </c:pt>
              </c:numCache>
            </c:numRef>
          </c:xVal>
          <c:yVal>
            <c:numRef>
              <c:f>Flugzeugdaten!$P$4,Flugzeugdaten!$P$4</c:f>
              <c:numCache>
                <c:formatCode>General</c:formatCode>
                <c:ptCount val="2"/>
                <c:pt idx="0">
                  <c:v>550</c:v>
                </c:pt>
                <c:pt idx="1">
                  <c:v>550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"y-Achse"</c:f>
              <c:strCache>
                <c:ptCount val="1"/>
                <c:pt idx="0">
                  <c:v>y-Achse</c:v>
                </c:pt>
              </c:strCache>
            </c:strRef>
          </c:tx>
          <c:spPr>
            <a:solidFill>
              <a:srgbClr val="8b8b8b"/>
            </a:solidFill>
            <a:ln w="19080">
              <a:noFill/>
            </a:ln>
          </c:spPr>
          <c:marker>
            <c:symbol val="dash"/>
            <c:size val="8"/>
            <c:spPr>
              <a:solidFill>
                <a:srgbClr val="8b8b8b"/>
              </a:solidFill>
            </c:spPr>
          </c:marker>
          <c:dLbls>
            <c:numFmt formatCode="0" sourceLinked="0"/>
            <c:txPr>
              <a:bodyPr wrap="square"/>
              <a:lstStyle/>
              <a:p>
                <a:pPr>
                  <a:defRPr b="0" sz="1000" spc="-1" strike="noStrike">
                    <a:solidFill>
                      <a:srgbClr val="404040"/>
                    </a:solidFill>
                    <a:latin typeface="Calibri"/>
                  </a:defRPr>
                </a:pPr>
              </a:p>
            </c:txPr>
            <c:dLblPos val="l"/>
            <c:showLegendKey val="0"/>
            <c:showVal val="1"/>
            <c:showCatName val="0"/>
            <c:showSerName val="0"/>
            <c:showPercent val="0"/>
            <c:separator>;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Flugzeugdaten!$R$5,Flugzeugdaten!$R$5</c:f>
              <c:numCache>
                <c:formatCode>General</c:formatCode>
                <c:ptCount val="2"/>
                <c:pt idx="0">
                  <c:v>0.23</c:v>
                </c:pt>
                <c:pt idx="1">
                  <c:v>0.23</c:v>
                </c:pt>
              </c:numCache>
            </c:numRef>
          </c:xVal>
          <c:yVal>
            <c:numRef>
              <c:f>Flugzeugdaten!$J$3,Flugzeugdaten!$J$4</c:f>
              <c:numCache>
                <c:formatCode>General</c:formatCode>
                <c:ptCount val="2"/>
                <c:pt idx="0">
                  <c:v>730</c:v>
                </c:pt>
                <c:pt idx="1">
                  <c:v>560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"aircraft"</c:f>
              <c:strCache>
                <c:ptCount val="1"/>
                <c:pt idx="0">
                  <c:v>aircraft</c:v>
                </c:pt>
              </c:strCache>
            </c:strRef>
          </c:tx>
          <c:spPr>
            <a:solidFill>
              <a:srgbClr val="292929"/>
            </a:solidFill>
            <a:ln cap="rnd" w="19080">
              <a:solidFill>
                <a:srgbClr val="292929"/>
              </a:solidFill>
              <a:round/>
            </a:ln>
          </c:spPr>
          <c:marker>
            <c:symbol val="circle"/>
            <c:size val="5"/>
            <c:spPr>
              <a:solidFill>
                <a:srgbClr val="292929"/>
              </a:solidFill>
            </c:spPr>
          </c:marker>
          <c:dPt>
            <c:idx val="0"/>
            <c:marker>
              <c:symbol val="circle"/>
              <c:size val="5"/>
              <c:spPr>
                <a:solidFill>
                  <a:srgbClr val="292929"/>
                </a:solidFill>
              </c:spPr>
            </c:marker>
          </c:dPt>
          <c:dPt>
            <c:idx val="1"/>
            <c:marker>
              <c:symbol val="circle"/>
              <c:size val="5"/>
              <c:spPr>
                <a:solidFill>
                  <a:srgbClr val="292929"/>
                </a:solidFill>
              </c:spPr>
            </c:marker>
          </c:dPt>
          <c:dPt>
            <c:idx val="2"/>
            <c:marker>
              <c:symbol val="circle"/>
              <c:size val="5"/>
              <c:spPr>
                <a:solidFill>
                  <a:srgbClr val="292929"/>
                </a:solidFill>
              </c:spPr>
            </c:marker>
          </c:dPt>
          <c:dLbls>
            <c:dLbl>
              <c:idx val="0"/>
              <c:txPr>
                <a:bodyPr wrap="square"/>
                <a:lstStyle/>
                <a:p>
                  <a:pPr>
                    <a:defRPr b="0" sz="1000" spc="-1" strike="noStrike">
                      <a:solidFill>
                        <a:srgbClr val="404040"/>
                      </a:solidFill>
                      <a:latin typeface="Calibri"/>
                    </a:defRPr>
                  </a:pPr>
                </a:p>
              </c:txPr>
              <c:tx>
                <c:rich>
                  <a:bodyPr/>
                  <a:p>
                    <a:fld id="{03AF94E1-E3F1-46BE-B400-B4F84D7D0062}" type="CELLRANGE">
                      <a:rPr b="0" lang="en-US" sz="1000" spc="-1" strike="noStrike">
                        <a:solidFill>
                          <a:srgbClr val="404040"/>
                        </a:solidFill>
                        <a:latin typeface="Calibri"/>
                      </a:rPr>
                      <a:t>[CELLRANGE]</a:t>
                    </a:fld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eparator>; </c:separator>
              <c:extLst>
                <c:ext xmlns:c15="http://schemas.microsoft.com/office/drawing/2012/chart" uri="{CE6537A1-D6FC-4f65-9D91-7224C49458BB}">
                  <c15:showDataLabelsRange val="1"/>
                </c:ext>
              </c:extLst>
            </c:dLbl>
            <c:dLbl>
              <c:idx val="1"/>
              <c:txPr>
                <a:bodyPr wrap="square"/>
                <a:lstStyle/>
                <a:p>
                  <a:pPr>
                    <a:defRPr b="0" sz="1000" spc="-1" strike="noStrike">
                      <a:solidFill>
                        <a:srgbClr val="404040"/>
                      </a:solidFill>
                      <a:latin typeface="Calibri"/>
                    </a:defRPr>
                  </a:pPr>
                </a:p>
              </c:txPr>
              <c:tx>
                <c:rich>
                  <a:bodyPr/>
                  <a:p>
                    <a:fld id="{9B07AE34-26ED-4518-AE7C-0B0B283879D5}" type="CELLRANGE">
                      <a:rPr b="0" lang="de-DE" sz="1000" spc="-1" strike="noStrike">
                        <a:solidFill>
                          <a:srgbClr val="404040"/>
                        </a:solidFill>
                        <a:latin typeface="Calibri"/>
                      </a:rPr>
                      <a:t>[CELLRANGE]</a:t>
                    </a:fld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eparator>; </c:separator>
              <c:extLst>
                <c:ext xmlns:c15="http://schemas.microsoft.com/office/drawing/2012/chart" uri="{CE6537A1-D6FC-4f65-9D91-7224C49458BB}">
                  <c15:showDataLabelsRange val="1"/>
                </c:ext>
              </c:extLst>
            </c:dLbl>
            <c:dLbl>
              <c:idx val="2"/>
              <c:txPr>
                <a:bodyPr wrap="square"/>
                <a:lstStyle/>
                <a:p>
                  <a:pPr>
                    <a:defRPr b="0" sz="1000" spc="-1" strike="noStrike">
                      <a:solidFill>
                        <a:srgbClr val="404040"/>
                      </a:solidFill>
                      <a:latin typeface="Calibri"/>
                    </a:defRPr>
                  </a:pPr>
                </a:p>
              </c:txPr>
              <c:tx>
                <c:rich>
                  <a:bodyPr/>
                  <a:p>
                    <a:fld id="{1406DF08-81FC-4E1F-A8FE-F4EBFB4B0944}" type="CELLRANGE">
                      <a:rPr b="0" lang="de-DE" sz="1000" spc="-1" strike="noStrike">
                        <a:solidFill>
                          <a:srgbClr val="404040"/>
                        </a:solidFill>
                        <a:latin typeface="Calibri"/>
                      </a:rPr>
                      <a:t>[CELLRANGE]</a:t>
                    </a:fld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eparator>; </c:separator>
              <c:extLst>
                <c:ext xmlns:c15="http://schemas.microsoft.com/office/drawing/2012/chart" uri="{CE6537A1-D6FC-4f65-9D91-7224C49458BB}">
                  <c15:showDataLabelsRange val="1"/>
                </c:ext>
              </c:extLst>
            </c:dLbl>
            <c:txPr>
              <a:bodyPr wrap="square"/>
              <a:lstStyle/>
              <a:p>
                <a:pPr>
                  <a:defRPr b="0" sz="1000" spc="-1" strike="noStrike">
                    <a:solidFill>
                      <a:srgbClr val="404040"/>
                    </a:solidFill>
                    <a:latin typeface="Calibri"/>
                  </a:defRPr>
                </a:pPr>
              </a:p>
            </c:txPr>
            <c:dLblPos val="l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Druckansicht!$F$15,Druckansicht!$F$17,Druckansicht!$F$11</c:f>
              <c:numCache>
                <c:formatCode>General</c:formatCode>
                <c:ptCount val="3"/>
                <c:pt idx="0">
                  <c:v>0.254458939036456</c:v>
                </c:pt>
                <c:pt idx="1">
                  <c:v>0.254458939036456</c:v>
                </c:pt>
                <c:pt idx="2">
                  <c:v>0.256015180265655</c:v>
                </c:pt>
              </c:numCache>
            </c:numRef>
          </c:xVal>
          <c:yVal>
            <c:numRef>
              <c:f>Druckansicht!$D$15,Druckansicht!$D$17,Druckansicht!$D$11</c:f>
              <c:numCache>
                <c:formatCode>General</c:formatCode>
                <c:ptCount val="3"/>
                <c:pt idx="0">
                  <c:v>525.56</c:v>
                </c:pt>
                <c:pt idx="1">
                  <c:v>525.56</c:v>
                </c:pt>
                <c:pt idx="2">
                  <c:v>527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Flugzeugdaten!$O$6:$O$8</c15:f>
                <c15:dlblRangeCache>
                  <c:ptCount val="3"/>
                  <c:pt idx="0">
                    <c:v>Start</c:v>
                  </c:pt>
                  <c:pt idx="1">
                    <c:v>Landung</c:v>
                  </c:pt>
                  <c:pt idx="2">
                    <c:v>ohne Treibstoff</c:v>
                  </c:pt>
                </c15:dlblRangeCache>
              </c15:datalabelsRange>
            </c:ext>
          </c:extLst>
        </c:ser>
        <c:axId val="75332961"/>
        <c:axId val="57589368"/>
      </c:scatterChart>
      <c:valAx>
        <c:axId val="75332961"/>
        <c:scaling>
          <c:orientation val="minMax"/>
          <c:min val="0.23"/>
        </c:scaling>
        <c:delete val="0"/>
        <c:axPos val="b"/>
        <c:majorGridlines>
          <c:spPr>
            <a:ln w="9360">
              <a:solidFill>
                <a:srgbClr val="bfbfbf"/>
              </a:solidFill>
              <a:round/>
            </a:ln>
          </c:spPr>
        </c:majorGridlines>
        <c:title>
          <c:tx>
            <c:rich>
              <a:bodyPr rot="0"/>
              <a:lstStyle/>
              <a:p>
                <a:pPr>
                  <a:defRPr b="0" lang="de-DE" sz="1000" spc="-1" strike="noStrike">
                    <a:solidFill>
                      <a:srgbClr val="595959"/>
                    </a:solidFill>
                    <a:latin typeface="Calibri"/>
                  </a:defRPr>
                </a:pPr>
                <a:r>
                  <a:rPr b="0" lang="de-DE" sz="1000" spc="-1" strike="noStrike">
                    <a:solidFill>
                      <a:srgbClr val="595959"/>
                    </a:solidFill>
                    <a:latin typeface="Calibri"/>
                  </a:rPr>
                  <a:t>Schwerpunktlage [m]</a:t>
                </a:r>
              </a:p>
            </c:rich>
          </c:tx>
          <c:layout>
            <c:manualLayout>
              <c:xMode val="edge"/>
              <c:yMode val="edge"/>
              <c:x val="0.432776827325822"/>
              <c:y val="0.924626428362145"/>
            </c:manualLayout>
          </c:layout>
          <c:overlay val="0"/>
          <c:spPr>
            <a:noFill/>
            <a:ln w="0">
              <a:noFill/>
            </a:ln>
          </c:spPr>
        </c:title>
        <c:numFmt formatCode="0.000" sourceLinked="0"/>
        <c:majorTickMark val="cross"/>
        <c:minorTickMark val="none"/>
        <c:tickLblPos val="nextTo"/>
        <c:spPr>
          <a:ln w="9360">
            <a:solidFill>
              <a:srgbClr val="bfbfbf"/>
            </a:solidFill>
            <a:round/>
          </a:ln>
        </c:spPr>
        <c:txPr>
          <a:bodyPr/>
          <a:lstStyle/>
          <a:p>
            <a:pPr>
              <a:defRPr b="0" sz="1000" spc="-1" strike="noStrike">
                <a:solidFill>
                  <a:srgbClr val="595959"/>
                </a:solidFill>
                <a:latin typeface="Calibri"/>
              </a:defRPr>
            </a:pPr>
          </a:p>
        </c:txPr>
        <c:crossAx val="57589368"/>
        <c:crosses val="autoZero"/>
        <c:crossBetween val="midCat"/>
      </c:valAx>
      <c:valAx>
        <c:axId val="57589368"/>
        <c:scaling>
          <c:orientation val="minMax"/>
          <c:min val="550"/>
        </c:scaling>
        <c:delete val="0"/>
        <c:axPos val="l"/>
        <c:majorGridlines>
          <c:spPr>
            <a:ln cap="rnd" w="9360">
              <a:solidFill>
                <a:srgbClr val="bfbfbf"/>
              </a:solidFill>
              <a:round/>
            </a:ln>
          </c:spPr>
        </c:majorGridlines>
        <c:title>
          <c:tx>
            <c:rich>
              <a:bodyPr rot="-5400000"/>
              <a:lstStyle/>
              <a:p>
                <a:pPr>
                  <a:defRPr b="0" lang="de-DE" sz="1000" spc="-1" strike="noStrike">
                    <a:solidFill>
                      <a:srgbClr val="595959"/>
                    </a:solidFill>
                    <a:latin typeface="Calibri"/>
                  </a:defRPr>
                </a:pPr>
                <a:r>
                  <a:rPr b="0" lang="de-DE" sz="1000" spc="-1" strike="noStrike">
                    <a:solidFill>
                      <a:srgbClr val="595959"/>
                    </a:solidFill>
                    <a:latin typeface="Calibri"/>
                  </a:rPr>
                  <a:t>Masse [kg]</a:t>
                </a:r>
              </a:p>
            </c:rich>
          </c:tx>
          <c:layout>
            <c:manualLayout>
              <c:xMode val="edge"/>
              <c:yMode val="edge"/>
              <c:x val="0.0201168072680078"/>
              <c:y val="0.372399648403164"/>
            </c:manualLayout>
          </c:layout>
          <c:overlay val="0"/>
          <c:spPr>
            <a:noFill/>
            <a:ln w="0">
              <a:noFill/>
            </a:ln>
          </c:spPr>
        </c:title>
        <c:numFmt formatCode="0" sourceLinked="0"/>
        <c:majorTickMark val="cross"/>
        <c:minorTickMark val="none"/>
        <c:tickLblPos val="nextTo"/>
        <c:spPr>
          <a:ln w="9360">
            <a:solidFill>
              <a:srgbClr val="bfbfbf"/>
            </a:solidFill>
            <a:round/>
          </a:ln>
        </c:spPr>
        <c:txPr>
          <a:bodyPr/>
          <a:lstStyle/>
          <a:p>
            <a:pPr>
              <a:defRPr b="0" sz="1000" spc="-1" strike="noStrike">
                <a:solidFill>
                  <a:srgbClr val="595959"/>
                </a:solidFill>
                <a:latin typeface="Calibri"/>
              </a:defRPr>
            </a:pPr>
          </a:p>
        </c:txPr>
        <c:crossAx val="75332961"/>
        <c:crosses val="autoZero"/>
        <c:crossBetween val="midCat"/>
      </c:valAx>
      <c:spPr>
        <a:noFill/>
        <a:ln w="0">
          <a:noFill/>
        </a:ln>
      </c:spPr>
    </c:plotArea>
    <c:plotVisOnly val="1"/>
    <c:dispBlanksAs val="gap"/>
  </c:chart>
  <c:spPr>
    <a:noFill/>
    <a:ln w="9360">
      <a:solidFill>
        <a:srgbClr val="000000"/>
      </a:solidFill>
      <a:round/>
    </a:ln>
  </c:sp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autoTitleDeleted val="1"/>
    <c:plotArea>
      <c:layout>
        <c:manualLayout>
          <c:layoutTarget val="inner"/>
          <c:xMode val="edge"/>
          <c:yMode val="edge"/>
          <c:x val="0.149591377472462"/>
          <c:y val="0"/>
          <c:w val="0.850349401871373"/>
          <c:h val="0.872625533794728"/>
        </c:manualLayout>
      </c:layout>
      <c:scatterChart>
        <c:scatterStyle val="lineMarker"/>
        <c:varyColors val="0"/>
        <c:ser>
          <c:idx val="0"/>
          <c:order val="0"/>
          <c:tx>
            <c:strRef>
              <c:f>"boundary"</c:f>
              <c:strCache>
                <c:ptCount val="1"/>
                <c:pt idx="0">
                  <c:v>boundary</c:v>
                </c:pt>
              </c:strCache>
            </c:strRef>
          </c:tx>
          <c:spPr>
            <a:solidFill>
              <a:srgbClr val="636363"/>
            </a:solidFill>
            <a:ln cap="rnd" w="19080">
              <a:solidFill>
                <a:srgbClr val="636363"/>
              </a:solidFill>
              <a:round/>
            </a:ln>
          </c:spPr>
          <c:marker>
            <c:symbol val="none"/>
          </c:marker>
          <c:dLbls>
            <c:txPr>
              <a:bodyPr wrap="squar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Calibri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Flugzeugdaten!$K$3:$K$7</c:f>
              <c:numCache>
                <c:formatCode>General</c:formatCode>
                <c:ptCount val="5"/>
                <c:pt idx="0">
                  <c:v>0.39</c:v>
                </c:pt>
                <c:pt idx="1">
                  <c:v>0.39</c:v>
                </c:pt>
                <c:pt idx="2">
                  <c:v>0.25</c:v>
                </c:pt>
                <c:pt idx="3">
                  <c:v>0.25</c:v>
                </c:pt>
                <c:pt idx="4">
                  <c:v>0.39</c:v>
                </c:pt>
              </c:numCache>
            </c:numRef>
          </c:xVal>
          <c:yVal>
            <c:numRef>
              <c:f>Flugzeugdaten!$J$3:$J$7</c:f>
              <c:numCache>
                <c:formatCode>General</c:formatCode>
                <c:ptCount val="5"/>
                <c:pt idx="0">
                  <c:v>730</c:v>
                </c:pt>
                <c:pt idx="1">
                  <c:v>560</c:v>
                </c:pt>
                <c:pt idx="2">
                  <c:v>560</c:v>
                </c:pt>
                <c:pt idx="3">
                  <c:v>730</c:v>
                </c:pt>
                <c:pt idx="4">
                  <c:v>730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"x-Achse"</c:f>
              <c:strCache>
                <c:ptCount val="1"/>
                <c:pt idx="0">
                  <c:v>x-Achse</c:v>
                </c:pt>
              </c:strCache>
            </c:strRef>
          </c:tx>
          <c:spPr>
            <a:solidFill>
              <a:srgbClr val="b4b4b4"/>
            </a:solidFill>
            <a:ln w="19080">
              <a:noFill/>
            </a:ln>
          </c:spPr>
          <c:marker>
            <c:symbol val="triangle"/>
            <c:size val="8"/>
            <c:spPr>
              <a:solidFill>
                <a:srgbClr val="b4b4b4"/>
              </a:solidFill>
            </c:spPr>
          </c:marker>
          <c:dLbls>
            <c:txPr>
              <a:bodyPr wrap="square"/>
              <a:lstStyle/>
              <a:p>
                <a:pPr>
                  <a:defRPr b="0" sz="900" spc="-1" strike="noStrike">
                    <a:solidFill>
                      <a:srgbClr val="404040"/>
                    </a:solidFill>
                    <a:latin typeface="Calibri"/>
                  </a:defRPr>
                </a:pPr>
              </a:p>
            </c:txPr>
            <c:dLblPos val="b"/>
            <c:showLegendKey val="0"/>
            <c:showVal val="0"/>
            <c:showCatName val="1"/>
            <c:showSerName val="0"/>
            <c:showPercent val="0"/>
            <c:separator>;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Flugzeugdaten!$I$6:$I$7</c:f>
              <c:numCache>
                <c:formatCode>General</c:formatCode>
                <c:ptCount val="2"/>
                <c:pt idx="0">
                  <c:v>0.25</c:v>
                </c:pt>
                <c:pt idx="1">
                  <c:v>0.39</c:v>
                </c:pt>
              </c:numCache>
            </c:numRef>
          </c:xVal>
          <c:yVal>
            <c:numRef>
              <c:f>Flugzeugdaten!$P$4,Flugzeugdaten!$P$4</c:f>
              <c:numCache>
                <c:formatCode>General</c:formatCode>
                <c:ptCount val="2"/>
                <c:pt idx="0">
                  <c:v>550</c:v>
                </c:pt>
                <c:pt idx="1">
                  <c:v>550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"y-Achse"</c:f>
              <c:strCache>
                <c:ptCount val="1"/>
                <c:pt idx="0">
                  <c:v>y-Achse</c:v>
                </c:pt>
              </c:strCache>
            </c:strRef>
          </c:tx>
          <c:spPr>
            <a:solidFill>
              <a:srgbClr val="8b8b8b"/>
            </a:solidFill>
            <a:ln w="19080">
              <a:noFill/>
            </a:ln>
          </c:spPr>
          <c:marker>
            <c:symbol val="dash"/>
            <c:size val="8"/>
            <c:spPr>
              <a:solidFill>
                <a:srgbClr val="8b8b8b"/>
              </a:solidFill>
            </c:spPr>
          </c:marker>
          <c:dLbls>
            <c:numFmt formatCode="0" sourceLinked="0"/>
            <c:txPr>
              <a:bodyPr wrap="square"/>
              <a:lstStyle/>
              <a:p>
                <a:pPr>
                  <a:defRPr b="0" sz="900" spc="-1" strike="noStrike">
                    <a:solidFill>
                      <a:srgbClr val="404040"/>
                    </a:solidFill>
                    <a:latin typeface="Calibri"/>
                  </a:defRPr>
                </a:pPr>
              </a:p>
            </c:txPr>
            <c:dLblPos val="l"/>
            <c:showLegendKey val="0"/>
            <c:showVal val="1"/>
            <c:showCatName val="0"/>
            <c:showSerName val="0"/>
            <c:showPercent val="0"/>
            <c:separator>;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Flugzeugdaten!$R$5,Flugzeugdaten!$R$5</c:f>
              <c:numCache>
                <c:formatCode>General</c:formatCode>
                <c:ptCount val="2"/>
                <c:pt idx="0">
                  <c:v>0.23</c:v>
                </c:pt>
                <c:pt idx="1">
                  <c:v>0.23</c:v>
                </c:pt>
              </c:numCache>
            </c:numRef>
          </c:xVal>
          <c:yVal>
            <c:numRef>
              <c:f>Flugzeugdaten!$J$3,Flugzeugdaten!$J$4</c:f>
              <c:numCache>
                <c:formatCode>General</c:formatCode>
                <c:ptCount val="2"/>
                <c:pt idx="0">
                  <c:v>730</c:v>
                </c:pt>
                <c:pt idx="1">
                  <c:v>560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"aircraft"</c:f>
              <c:strCache>
                <c:ptCount val="1"/>
                <c:pt idx="0">
                  <c:v>aircraft</c:v>
                </c:pt>
              </c:strCache>
            </c:strRef>
          </c:tx>
          <c:spPr>
            <a:solidFill>
              <a:srgbClr val="292929"/>
            </a:solidFill>
            <a:ln cap="rnd" w="19080">
              <a:solidFill>
                <a:srgbClr val="292929"/>
              </a:solidFill>
              <a:round/>
            </a:ln>
          </c:spPr>
          <c:marker>
            <c:symbol val="circle"/>
            <c:size val="5"/>
            <c:spPr>
              <a:solidFill>
                <a:srgbClr val="292929"/>
              </a:solidFill>
            </c:spPr>
          </c:marker>
          <c:dPt>
            <c:idx val="0"/>
            <c:marker>
              <c:symbol val="circle"/>
              <c:size val="5"/>
              <c:spPr>
                <a:solidFill>
                  <a:srgbClr val="292929"/>
                </a:solidFill>
              </c:spPr>
            </c:marker>
          </c:dPt>
          <c:dPt>
            <c:idx val="1"/>
            <c:marker>
              <c:symbol val="circle"/>
              <c:size val="5"/>
              <c:spPr>
                <a:solidFill>
                  <a:srgbClr val="292929"/>
                </a:solidFill>
              </c:spPr>
            </c:marker>
          </c:dPt>
          <c:dPt>
            <c:idx val="2"/>
            <c:marker>
              <c:symbol val="circle"/>
              <c:size val="5"/>
              <c:spPr>
                <a:solidFill>
                  <a:srgbClr val="292929"/>
                </a:solidFill>
              </c:spPr>
            </c:marker>
          </c:dPt>
          <c:dLbls>
            <c:dLbl>
              <c:idx val="0"/>
              <c:txPr>
                <a:bodyPr wrap="square"/>
                <a:lstStyle/>
                <a:p>
                  <a:pPr>
                    <a:defRPr b="0" sz="900" spc="-1" strike="noStrike">
                      <a:solidFill>
                        <a:srgbClr val="404040"/>
                      </a:solidFill>
                      <a:latin typeface="Calibri"/>
                    </a:defRPr>
                  </a:pPr>
                </a:p>
              </c:txPr>
              <c:tx>
                <c:rich>
                  <a:bodyPr/>
                  <a:p>
                    <a:fld id="{9AFEEF02-7A69-48F6-A3DC-6AED64B9B8AD}" type="CELLRANGE">
                      <a:rPr b="0" lang="en-US" sz="900" spc="-1" strike="noStrike">
                        <a:solidFill>
                          <a:srgbClr val="404040"/>
                        </a:solidFill>
                        <a:latin typeface="Calibri"/>
                      </a:rPr>
                      <a:t>[CELLRANGE]</a:t>
                    </a:fld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eparator>; </c:separator>
              <c:extLst>
                <c:ext xmlns:c15="http://schemas.microsoft.com/office/drawing/2012/chart" uri="{CE6537A1-D6FC-4f65-9D91-7224C49458BB}">
                  <c15:showDataLabelsRange val="1"/>
                </c:ext>
              </c:extLst>
            </c:dLbl>
            <c:dLbl>
              <c:idx val="1"/>
              <c:txPr>
                <a:bodyPr wrap="square"/>
                <a:lstStyle/>
                <a:p>
                  <a:pPr>
                    <a:defRPr b="0" sz="900" spc="-1" strike="noStrike">
                      <a:solidFill>
                        <a:srgbClr val="404040"/>
                      </a:solidFill>
                      <a:latin typeface="Calibri"/>
                    </a:defRPr>
                  </a:pPr>
                </a:p>
              </c:txPr>
              <c:tx>
                <c:rich>
                  <a:bodyPr/>
                  <a:p>
                    <a:fld id="{7BDFF452-8676-4F3A-B0CE-15B1F349085A}" type="CELLRANGE">
                      <a:rPr b="0" lang="de-DE" sz="900" spc="-1" strike="noStrike">
                        <a:solidFill>
                          <a:srgbClr val="404040"/>
                        </a:solidFill>
                        <a:latin typeface="Calibri"/>
                      </a:rPr>
                      <a:t>[CELLRANGE]</a:t>
                    </a:fld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eparator>; </c:separator>
              <c:extLst>
                <c:ext xmlns:c15="http://schemas.microsoft.com/office/drawing/2012/chart" uri="{CE6537A1-D6FC-4f65-9D91-7224C49458BB}">
                  <c15:showDataLabelsRange val="1"/>
                </c:ext>
              </c:extLst>
            </c:dLbl>
            <c:dLbl>
              <c:idx val="2"/>
              <c:txPr>
                <a:bodyPr wrap="square"/>
                <a:lstStyle/>
                <a:p>
                  <a:pPr>
                    <a:defRPr b="0" sz="900" spc="-1" strike="noStrike">
                      <a:solidFill>
                        <a:srgbClr val="404040"/>
                      </a:solidFill>
                      <a:latin typeface="Calibri"/>
                    </a:defRPr>
                  </a:pPr>
                </a:p>
              </c:txPr>
              <c:tx>
                <c:rich>
                  <a:bodyPr/>
                  <a:p>
                    <a:fld id="{00DB0CA1-14F6-4619-85B9-FAD7B909E3AF}" type="CELLRANGE">
                      <a:rPr b="0" lang="de-DE" sz="900" spc="-1" strike="noStrike">
                        <a:solidFill>
                          <a:srgbClr val="404040"/>
                        </a:solidFill>
                        <a:latin typeface="Calibri"/>
                      </a:rPr>
                      <a:t>[CELLRANGE]</a:t>
                    </a:fld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eparator>; </c:separator>
              <c:extLst>
                <c:ext xmlns:c15="http://schemas.microsoft.com/office/drawing/2012/chart" uri="{CE6537A1-D6FC-4f65-9D91-7224C49458BB}">
                  <c15:showDataLabelsRange val="1"/>
                </c:ext>
              </c:extLst>
            </c:dLbl>
            <c:txPr>
              <a:bodyPr wrap="square"/>
              <a:lstStyle/>
              <a:p>
                <a:pPr>
                  <a:defRPr b="0" sz="900" spc="-1" strike="noStrike">
                    <a:solidFill>
                      <a:srgbClr val="404040"/>
                    </a:solidFill>
                    <a:latin typeface="Calibri"/>
                  </a:defRPr>
                </a:pPr>
              </a:p>
            </c:txPr>
            <c:dLblPos val="l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Druckansicht!$F$15,Druckansicht!$F$17,Druckansicht!$F$11</c:f>
              <c:numCache>
                <c:formatCode>General</c:formatCode>
                <c:ptCount val="3"/>
                <c:pt idx="0">
                  <c:v>0.254458939036456</c:v>
                </c:pt>
                <c:pt idx="1">
                  <c:v>0.254458939036456</c:v>
                </c:pt>
                <c:pt idx="2">
                  <c:v>0.256015180265655</c:v>
                </c:pt>
              </c:numCache>
            </c:numRef>
          </c:xVal>
          <c:yVal>
            <c:numRef>
              <c:f>Druckansicht!$D$15,Druckansicht!$D$17,Druckansicht!$D$11</c:f>
              <c:numCache>
                <c:formatCode>General</c:formatCode>
                <c:ptCount val="3"/>
                <c:pt idx="0">
                  <c:v>525.56</c:v>
                </c:pt>
                <c:pt idx="1">
                  <c:v>525.56</c:v>
                </c:pt>
                <c:pt idx="2">
                  <c:v>527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Flugzeugdaten!$O$6:$O$8</c15:f>
                <c15:dlblRangeCache>
                  <c:ptCount val="3"/>
                  <c:pt idx="0">
                    <c:v>Start</c:v>
                  </c:pt>
                  <c:pt idx="1">
                    <c:v>Landung</c:v>
                  </c:pt>
                  <c:pt idx="2">
                    <c:v>ohne Treibstoff</c:v>
                  </c:pt>
                </c15:dlblRangeCache>
              </c15:datalabelsRange>
            </c:ext>
          </c:extLst>
        </c:ser>
        <c:axId val="42752413"/>
        <c:axId val="52449901"/>
      </c:scatterChart>
      <c:valAx>
        <c:axId val="42752413"/>
        <c:scaling>
          <c:orientation val="minMax"/>
          <c:min val="0.23"/>
        </c:scaling>
        <c:delete val="0"/>
        <c:axPos val="b"/>
        <c:majorGridlines>
          <c:spPr>
            <a:ln w="9360">
              <a:solidFill>
                <a:srgbClr val="bfbfbf"/>
              </a:solidFill>
              <a:round/>
            </a:ln>
          </c:spPr>
        </c:majorGridlines>
        <c:title>
          <c:tx>
            <c:rich>
              <a:bodyPr rot="0"/>
              <a:lstStyle/>
              <a:p>
                <a:pPr>
                  <a:defRPr b="0" lang="de-DE" sz="1000" spc="-1" strike="noStrike">
                    <a:solidFill>
                      <a:srgbClr val="595959"/>
                    </a:solidFill>
                    <a:latin typeface="Calibri"/>
                  </a:defRPr>
                </a:pPr>
                <a:r>
                  <a:rPr b="0" lang="de-DE" sz="1000" spc="-1" strike="noStrike">
                    <a:solidFill>
                      <a:srgbClr val="595959"/>
                    </a:solidFill>
                    <a:latin typeface="Calibri"/>
                  </a:rPr>
                  <a:t>Schwerpunktlage [m]</a:t>
                </a:r>
              </a:p>
            </c:rich>
          </c:tx>
          <c:layout>
            <c:manualLayout>
              <c:xMode val="edge"/>
              <c:yMode val="edge"/>
              <c:x val="0.432784555252872"/>
              <c:y val="0.924606096303932"/>
            </c:manualLayout>
          </c:layout>
          <c:overlay val="0"/>
          <c:spPr>
            <a:noFill/>
            <a:ln w="0">
              <a:noFill/>
            </a:ln>
          </c:spPr>
        </c:title>
        <c:numFmt formatCode="0.000" sourceLinked="0"/>
        <c:majorTickMark val="cross"/>
        <c:minorTickMark val="none"/>
        <c:tickLblPos val="nextTo"/>
        <c:spPr>
          <a:ln w="9360">
            <a:solidFill>
              <a:srgbClr val="bfbfbf"/>
            </a:solidFill>
            <a:round/>
          </a:ln>
        </c:spPr>
        <c:txPr>
          <a:bodyPr/>
          <a:lstStyle/>
          <a:p>
            <a:pPr>
              <a:defRPr b="0" sz="900" spc="-1" strike="noStrike">
                <a:solidFill>
                  <a:srgbClr val="595959"/>
                </a:solidFill>
                <a:latin typeface="Calibri"/>
              </a:defRPr>
            </a:pPr>
          </a:p>
        </c:txPr>
        <c:crossAx val="52449901"/>
        <c:crosses val="autoZero"/>
        <c:crossBetween val="midCat"/>
      </c:valAx>
      <c:valAx>
        <c:axId val="52449901"/>
        <c:scaling>
          <c:orientation val="minMax"/>
          <c:min val="550"/>
        </c:scaling>
        <c:delete val="0"/>
        <c:axPos val="l"/>
        <c:majorGridlines>
          <c:spPr>
            <a:ln cap="rnd" w="9360">
              <a:solidFill>
                <a:srgbClr val="bfbfbf"/>
              </a:solidFill>
              <a:round/>
            </a:ln>
          </c:spPr>
        </c:majorGridlines>
        <c:title>
          <c:tx>
            <c:rich>
              <a:bodyPr rot="-5400000"/>
              <a:lstStyle/>
              <a:p>
                <a:pPr>
                  <a:defRPr b="0" lang="de-DE" sz="1000" spc="-1" strike="noStrike">
                    <a:solidFill>
                      <a:srgbClr val="595959"/>
                    </a:solidFill>
                    <a:latin typeface="Calibri"/>
                  </a:defRPr>
                </a:pPr>
                <a:r>
                  <a:rPr b="0" lang="de-DE" sz="1000" spc="-1" strike="noStrike">
                    <a:solidFill>
                      <a:srgbClr val="595959"/>
                    </a:solidFill>
                    <a:latin typeface="Calibri"/>
                  </a:rPr>
                  <a:t>Masse [kg]</a:t>
                </a:r>
              </a:p>
            </c:rich>
          </c:tx>
          <c:layout>
            <c:manualLayout>
              <c:xMode val="edge"/>
              <c:yMode val="edge"/>
              <c:x val="0.020075802439891"/>
              <c:y val="0.372331026358416"/>
            </c:manualLayout>
          </c:layout>
          <c:overlay val="0"/>
          <c:spPr>
            <a:noFill/>
            <a:ln w="0">
              <a:noFill/>
            </a:ln>
          </c:spPr>
        </c:title>
        <c:numFmt formatCode="0" sourceLinked="0"/>
        <c:majorTickMark val="cross"/>
        <c:minorTickMark val="none"/>
        <c:tickLblPos val="nextTo"/>
        <c:spPr>
          <a:ln w="9360">
            <a:solidFill>
              <a:srgbClr val="bfbfbf"/>
            </a:solidFill>
            <a:round/>
          </a:ln>
        </c:spPr>
        <c:txPr>
          <a:bodyPr/>
          <a:lstStyle/>
          <a:p>
            <a:pPr>
              <a:defRPr b="0" sz="900" spc="-1" strike="noStrike">
                <a:solidFill>
                  <a:srgbClr val="595959"/>
                </a:solidFill>
                <a:latin typeface="Calibri"/>
              </a:defRPr>
            </a:pPr>
          </a:p>
        </c:txPr>
        <c:crossAx val="42752413"/>
        <c:crosses val="autoZero"/>
        <c:crossBetween val="midCat"/>
      </c:valAx>
      <c:spPr>
        <a:noFill/>
        <a:ln w="0">
          <a:noFill/>
        </a:ln>
      </c:spPr>
    </c:plotArea>
    <c:plotVisOnly val="1"/>
    <c:dispBlanksAs val="gap"/>
  </c:chart>
  <c:spPr>
    <a:noFill/>
    <a:ln w="9360">
      <a:solidFill>
        <a:srgbClr val="000000"/>
      </a:solidFill>
      <a:round/>
    </a:ln>
  </c:spPr>
</c:chartSpace>
</file>

<file path=xl/drawings/_rels/drawing1.xml.rels><?xml version="1.0" encoding="UTF-8"?>
<Relationships xmlns="http://schemas.openxmlformats.org/package/2006/relationships"><Relationship Id="rId1" Type="http://schemas.openxmlformats.org/officeDocument/2006/relationships/chart" Target="../charts/chart3.xml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chart" Target="../charts/chart4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5</xdr:col>
      <xdr:colOff>190440</xdr:colOff>
      <xdr:row>2</xdr:row>
      <xdr:rowOff>181080</xdr:rowOff>
    </xdr:from>
    <xdr:to>
      <xdr:col>12</xdr:col>
      <xdr:colOff>647280</xdr:colOff>
      <xdr:row>24</xdr:row>
      <xdr:rowOff>180720</xdr:rowOff>
    </xdr:to>
    <xdr:graphicFrame>
      <xdr:nvGraphicFramePr>
        <xdr:cNvPr id="0" name="Diagramm 2"/>
        <xdr:cNvGraphicFramePr/>
      </xdr:nvGraphicFramePr>
      <xdr:xfrm>
        <a:off x="4536360" y="752760"/>
        <a:ext cx="6102000" cy="491436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9360</xdr:colOff>
      <xdr:row>19</xdr:row>
      <xdr:rowOff>6480</xdr:rowOff>
    </xdr:from>
    <xdr:to>
      <xdr:col>6</xdr:col>
      <xdr:colOff>904320</xdr:colOff>
      <xdr:row>45</xdr:row>
      <xdr:rowOff>180720</xdr:rowOff>
    </xdr:to>
    <xdr:graphicFrame>
      <xdr:nvGraphicFramePr>
        <xdr:cNvPr id="1" name="Diagramm 1"/>
        <xdr:cNvGraphicFramePr/>
      </xdr:nvGraphicFramePr>
      <xdr:xfrm>
        <a:off x="9360" y="3807000"/>
        <a:ext cx="6078600" cy="488916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N24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C5" activeCellId="0" sqref="C5"/>
    </sheetView>
  </sheetViews>
  <sheetFormatPr defaultColWidth="11.4453125" defaultRowHeight="14.25" zeroHeight="false" outlineLevelRow="0" outlineLevelCol="0"/>
  <cols>
    <col collapsed="false" customWidth="true" hidden="false" outlineLevel="0" max="1" min="1" style="0" width="15.33"/>
    <col collapsed="false" customWidth="true" hidden="false" outlineLevel="0" max="4" min="4" style="0" width="12"/>
  </cols>
  <sheetData>
    <row r="1" customFormat="false" ht="26.25" hidden="false" customHeight="false" outlineLevel="0" collapsed="false">
      <c r="A1" s="1" t="str">
        <f aca="false">Druckansicht!$A$1</f>
        <v>D-ECLU</v>
      </c>
      <c r="B1" s="1"/>
      <c r="C1" s="1"/>
      <c r="D1" s="2" t="str">
        <f aca="false">Druckansicht!$B$1</f>
        <v>Masse &amp; Schwerpunkt Berechnung</v>
      </c>
      <c r="E1" s="2"/>
      <c r="F1" s="2"/>
      <c r="G1" s="2"/>
      <c r="H1" s="2"/>
      <c r="I1" s="2"/>
      <c r="J1" s="3" t="str">
        <f aca="false">Druckansicht!$F$1</f>
        <v>Luftfahrtverein Mainz e.V.</v>
      </c>
      <c r="K1" s="3"/>
      <c r="L1" s="3"/>
      <c r="M1" s="4"/>
      <c r="N1" s="4"/>
    </row>
    <row r="2" customFormat="false" ht="18.75" hidden="false" customHeight="true" outlineLevel="0" collapsed="false">
      <c r="A2" s="5" t="str">
        <f aca="false">Druckansicht!$A$2</f>
        <v>Diamond DA20</v>
      </c>
      <c r="B2" s="6" t="str">
        <f aca="false">Druckansicht!$A$47</f>
        <v>Kein Ersatz für die im Flughandbuch beschriebene Berechnung. Alle Angaben ohne Gewähr.</v>
      </c>
      <c r="C2" s="6"/>
      <c r="D2" s="6"/>
      <c r="E2" s="6"/>
      <c r="F2" s="6"/>
      <c r="G2" s="6"/>
      <c r="H2" s="6"/>
      <c r="I2" s="6"/>
      <c r="J2" s="3" t="str">
        <f aca="false">Druckansicht!$F$2</f>
        <v>Wägedaten vom 02.06.2023</v>
      </c>
      <c r="K2" s="3"/>
      <c r="L2" s="3"/>
      <c r="M2" s="4"/>
      <c r="N2" s="4"/>
    </row>
    <row r="3" customFormat="false" ht="15" hidden="false" customHeight="false" outlineLevel="0" collapsed="false">
      <c r="A3" s="7"/>
      <c r="B3" s="7"/>
      <c r="C3" s="7"/>
      <c r="D3" s="7"/>
      <c r="E3" s="7"/>
    </row>
    <row r="4" customFormat="false" ht="18.75" hidden="false" customHeight="false" outlineLevel="0" collapsed="false">
      <c r="A4" s="8" t="s">
        <v>0</v>
      </c>
      <c r="B4" s="8"/>
      <c r="C4" s="8"/>
      <c r="D4" s="8"/>
      <c r="E4" s="8"/>
    </row>
    <row r="5" customFormat="false" ht="18.75" hidden="false" customHeight="false" outlineLevel="0" collapsed="false">
      <c r="A5" s="9" t="s">
        <v>1</v>
      </c>
      <c r="B5" s="10" t="s">
        <v>2</v>
      </c>
      <c r="C5" s="11" t="s">
        <v>3</v>
      </c>
      <c r="D5" s="12" t="s">
        <v>4</v>
      </c>
      <c r="E5" s="13" t="s">
        <v>3</v>
      </c>
      <c r="F5" s="14"/>
    </row>
    <row r="6" customFormat="false" ht="18.75" hidden="false" customHeight="false" outlineLevel="0" collapsed="false">
      <c r="A6" s="15" t="s">
        <v>5</v>
      </c>
      <c r="B6" s="16" t="n">
        <f aca="true">TODAY()</f>
        <v>45111</v>
      </c>
      <c r="C6" s="16"/>
      <c r="D6" s="16"/>
      <c r="E6" s="16"/>
      <c r="F6" s="14"/>
    </row>
    <row r="7" customFormat="false" ht="18.75" hidden="false" customHeight="false" outlineLevel="0" collapsed="false">
      <c r="A7" s="17" t="s">
        <v>6</v>
      </c>
      <c r="B7" s="18"/>
      <c r="C7" s="18"/>
      <c r="D7" s="18"/>
      <c r="E7" s="18"/>
      <c r="F7" s="14"/>
    </row>
    <row r="8" customFormat="false" ht="15" hidden="false" customHeight="false" outlineLevel="0" collapsed="false">
      <c r="A8" s="7"/>
      <c r="B8" s="19"/>
    </row>
    <row r="9" customFormat="false" ht="18.75" hidden="false" customHeight="false" outlineLevel="0" collapsed="false">
      <c r="A9" s="20" t="s">
        <v>7</v>
      </c>
      <c r="B9" s="20"/>
      <c r="C9" s="20"/>
      <c r="D9" s="20"/>
      <c r="E9" s="21" t="s">
        <v>8</v>
      </c>
    </row>
    <row r="10" customFormat="false" ht="18.75" hidden="false" customHeight="false" outlineLevel="0" collapsed="false">
      <c r="A10" s="22" t="s">
        <v>9</v>
      </c>
      <c r="B10" s="23"/>
      <c r="D10" s="24"/>
      <c r="E10" s="24"/>
    </row>
    <row r="11" customFormat="false" ht="18.75" hidden="false" customHeight="false" outlineLevel="0" collapsed="false">
      <c r="A11" s="25" t="str">
        <f aca="false">Druckansicht!A10</f>
        <v>Gepäck (max. 20 kg)</v>
      </c>
      <c r="B11" s="26"/>
      <c r="C11" s="27"/>
      <c r="D11" s="28"/>
      <c r="E11" s="24"/>
    </row>
    <row r="13" customFormat="false" ht="18.75" hidden="false" customHeight="false" outlineLevel="0" collapsed="false">
      <c r="A13" s="20" t="s">
        <v>10</v>
      </c>
      <c r="B13" s="20"/>
      <c r="C13" s="20"/>
      <c r="D13" s="20"/>
      <c r="E13" s="21" t="s">
        <v>11</v>
      </c>
    </row>
    <row r="14" customFormat="false" ht="18.75" hidden="false" customHeight="false" outlineLevel="0" collapsed="false">
      <c r="A14" s="29" t="str">
        <f aca="false">Druckansicht!A12</f>
        <v>Ausfliegbarer Treibstoff (max. 74,0 L)</v>
      </c>
      <c r="B14" s="29"/>
      <c r="C14" s="29"/>
      <c r="D14" s="29"/>
      <c r="E14" s="24"/>
    </row>
    <row r="15" customFormat="false" ht="18.75" hidden="false" customHeight="false" outlineLevel="0" collapsed="false">
      <c r="A15" s="30" t="str">
        <f aca="false">Druckansicht!A14</f>
        <v>Treibstoff für Anlassen &amp; Rollen</v>
      </c>
      <c r="B15" s="30"/>
      <c r="C15" s="30"/>
      <c r="D15" s="30"/>
      <c r="E15" s="24" t="n">
        <v>2</v>
      </c>
    </row>
    <row r="16" customFormat="false" ht="18.75" hidden="false" customHeight="false" outlineLevel="0" collapsed="false">
      <c r="A16" s="31" t="str">
        <f aca="false">Druckansicht!A16</f>
        <v>Treibstoff für Flugstrecke</v>
      </c>
      <c r="B16" s="31"/>
      <c r="C16" s="31"/>
      <c r="D16" s="31"/>
      <c r="E16" s="24"/>
    </row>
    <row r="18" customFormat="false" ht="18.75" hidden="false" customHeight="false" outlineLevel="0" collapsed="false">
      <c r="A18" s="8" t="s">
        <v>12</v>
      </c>
      <c r="B18" s="8"/>
      <c r="C18" s="8"/>
      <c r="D18" s="8"/>
      <c r="E18" s="8"/>
    </row>
    <row r="19" customFormat="false" ht="18.75" hidden="false" customHeight="false" outlineLevel="0" collapsed="false">
      <c r="A19" s="32"/>
      <c r="B19" s="32"/>
      <c r="C19" s="32"/>
      <c r="D19" s="33" t="s">
        <v>13</v>
      </c>
      <c r="E19" s="34" t="s">
        <v>14</v>
      </c>
    </row>
    <row r="20" customFormat="false" ht="18.75" hidden="false" customHeight="false" outlineLevel="0" collapsed="false">
      <c r="A20" s="35" t="str">
        <f aca="false">Druckansicht!A15</f>
        <v>Startmasse (max. 730 kg)</v>
      </c>
      <c r="B20" s="35"/>
      <c r="C20" s="35"/>
      <c r="D20" s="36" t="n">
        <f aca="false">Druckansicht!D15</f>
        <v>525.56</v>
      </c>
      <c r="E20" s="37" t="n">
        <f aca="false">Druckansicht!F15</f>
        <v>0.254458939036456</v>
      </c>
    </row>
    <row r="21" customFormat="false" ht="18.75" hidden="false" customHeight="false" outlineLevel="0" collapsed="false">
      <c r="A21" s="30" t="str">
        <f aca="false">Druckansicht!A17</f>
        <v>Landemasse (max. 730 kg)</v>
      </c>
      <c r="B21" s="30"/>
      <c r="C21" s="30"/>
      <c r="D21" s="38" t="n">
        <f aca="false">Druckansicht!D17</f>
        <v>525.56</v>
      </c>
      <c r="E21" s="39" t="n">
        <f aca="false">Druckansicht!F17</f>
        <v>0.254458939036456</v>
      </c>
    </row>
    <row r="22" customFormat="false" ht="18.75" hidden="false" customHeight="false" outlineLevel="0" collapsed="false">
      <c r="A22" s="29" t="str">
        <f aca="false">Druckansicht!A11</f>
        <v>Flugmasse ohne Treibstoff</v>
      </c>
      <c r="B22" s="29"/>
      <c r="C22" s="29"/>
      <c r="D22" s="40" t="n">
        <f aca="false">Druckansicht!D11</f>
        <v>527</v>
      </c>
      <c r="E22" s="41" t="n">
        <f aca="false">Druckansicht!F11</f>
        <v>0.256015180265655</v>
      </c>
    </row>
    <row r="24" customFormat="false" ht="14.25" hidden="false" customHeight="false" outlineLevel="0" collapsed="false">
      <c r="A24" s="42" t="s">
        <v>15</v>
      </c>
      <c r="B24" s="42"/>
      <c r="C24" s="42"/>
      <c r="D24" s="42"/>
      <c r="E24" s="42"/>
    </row>
  </sheetData>
  <sheetProtection sheet="true" objects="true" scenarios="true" selectLockedCells="true"/>
  <mergeCells count="19">
    <mergeCell ref="A1:C1"/>
    <mergeCell ref="D1:I1"/>
    <mergeCell ref="J1:L1"/>
    <mergeCell ref="B2:I2"/>
    <mergeCell ref="J2:L2"/>
    <mergeCell ref="A4:E4"/>
    <mergeCell ref="B6:E6"/>
    <mergeCell ref="B7:E7"/>
    <mergeCell ref="A9:D9"/>
    <mergeCell ref="A13:D13"/>
    <mergeCell ref="A14:D14"/>
    <mergeCell ref="A15:D15"/>
    <mergeCell ref="A16:D16"/>
    <mergeCell ref="A18:E18"/>
    <mergeCell ref="A19:C19"/>
    <mergeCell ref="A20:C20"/>
    <mergeCell ref="A21:C21"/>
    <mergeCell ref="A22:C22"/>
    <mergeCell ref="A24:E24"/>
  </mergeCells>
  <printOptions headings="false" gridLines="false" gridLinesSet="true" horizontalCentered="false" verticalCentered="false"/>
  <pageMargins left="0.7" right="0.7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" id="{FD15B674-97E5-4443-8458-2710B0EB3F6B}">
            <x14:iconSet iconSet="3Symbols" custom="1" reverse="0" showValue="1">
              <x14:cfvo type="percent">
                <xm:f>0</xm:f>
              </x14:cfvo>
              <x14:cfvo type="num">
                <xm:f>0</xm:f>
              </x14:cfvo>
              <x14:cfvo type="formula">
                <xm:f>Flugzeugdaten!$G$5</xm:f>
              </x14:cfvo>
              <x14:cfIcon iconSet="3Symbols" iconId="0"/>
              <x14:cfIcon iconSet="NoIcons" iconId="0"/>
              <x14:cfIcon iconSet="3Symbols" iconId="0"/>
            </x14:iconSet>
          </x14:cfRule>
          <xm:sqref>E11</xm:sqref>
        </x14:conditionalFormatting>
        <x14:conditionalFormatting xmlns:xm="http://schemas.microsoft.com/office/excel/2006/main">
          <x14:cfRule type="iconSet" priority="3" id="{7FC9515A-305C-4C13-B192-8B40808593EB}">
            <x14:iconSet iconSet="3TrafficLights1" custom="1" reverse="0" showValue="1">
              <x14:cfvo type="percent">
                <xm:f>0</xm:f>
              </x14:cfvo>
              <x14:cfvo type="percent">
                <xm:f>33</xm:f>
              </x14:cfvo>
              <x14:cfvo type="formula">
                <xm:f>Flugzeugdaten!$H$8</xm:f>
              </x14:cfvo>
              <x14:cfIcon iconSet="NoIcons" iconId="0"/>
              <x14:cfIcon iconSet="NoIcons" iconId="0"/>
              <x14:cfIcon iconSet="3Symbols" iconId="0"/>
            </x14:iconSet>
          </x14:cfRule>
          <xm:sqref>E14</xm:sqref>
        </x14:conditionalFormatting>
        <x14:conditionalFormatting xmlns:xm="http://schemas.microsoft.com/office/excel/2006/main">
          <x14:cfRule type="iconSet" priority="4" id="{96F814BF-8BFA-4797-80F4-D0F012C7BEB3}">
            <x14:iconSet iconSet="3Symbols" custom="1" reverse="0" showValue="1">
              <x14:cfvo type="percent">
                <xm:f>0</xm:f>
              </x14:cfvo>
              <x14:cfvo type="num">
                <xm:f>0</xm:f>
              </x14:cfvo>
              <x14:cfvo type="num">
                <xm:f>10</xm:f>
              </x14:cfvo>
              <x14:cfIcon iconSet="3Symbols" iconId="0"/>
              <x14:cfIcon iconSet="NoIcons" iconId="0"/>
              <x14:cfIcon iconSet="3Symbols" iconId="1"/>
            </x14:iconSet>
          </x14:cfRule>
          <xm:sqref>E15</xm:sqref>
        </x14:conditionalFormatting>
        <x14:conditionalFormatting xmlns:xm="http://schemas.microsoft.com/office/excel/2006/main">
          <x14:cfRule type="iconSet" priority="5" id="{7281C711-67A2-45B1-A69B-DFE27A656B68}">
            <x14:iconSet iconSet="3Symbols" custom="1" reverse="0" showValue="1">
              <x14:cfvo type="percent">
                <xm:f>0</xm:f>
              </x14:cfvo>
              <x14:cfvo type="num">
                <xm:f>0</xm:f>
              </x14:cfvo>
              <x14:cfvo type="percent">
                <xm:f>67</xm:f>
              </x14:cfvo>
              <x14:cfIcon iconSet="3Symbols" iconId="0"/>
              <x14:cfIcon iconSet="NoIcons" iconId="0"/>
              <x14:cfIcon iconSet="NoIcons" iconId="0"/>
            </x14:iconSet>
          </x14:cfRule>
          <xm:sqref>D10:E10</xm:sqref>
        </x14:conditionalFormatting>
        <x14:conditionalFormatting xmlns:xm="http://schemas.microsoft.com/office/excel/2006/main">
          <x14:cfRule type="iconSet" priority="6" id="{6AC6E014-90E9-444C-B2A0-B110B35C7CDC}">
            <x14:iconSet iconSet="3TrafficLights1" custom="1" reverse="0" showValue="1">
              <x14:cfvo type="percent">
                <xm:f>0</xm:f>
              </x14:cfvo>
              <x14:cfvo type="formula">
                <xm:f>$E$14-$E$15-Flugzeugdaten!$Q$10</xm:f>
              </x14:cfvo>
              <x14:cfvo type="formula">
                <xm:f>$E$14-$E$15-Flugzeugdaten!$Q$9</xm:f>
              </x14:cfvo>
              <x14:cfIcon iconSet="NoIcons" iconId="0"/>
              <x14:cfIcon iconSet="3Symbols" iconId="1"/>
              <x14:cfIcon iconSet="3Symbols" iconId="0"/>
            </x14:iconSet>
          </x14:cfRule>
          <xm:sqref>E16</xm:sqref>
        </x14:conditionalFormatting>
        <x14:conditionalFormatting xmlns:xm="http://schemas.microsoft.com/office/excel/2006/main">
          <x14:cfRule type="iconSet" priority="7" id="{3586DCB5-B9F3-4E29-969C-5343DC5EF080}">
            <x14:iconSet iconSet="3TrafficLights1" custom="1" reverse="0" showValue="1">
              <x14:cfvo type="percent">
                <xm:f>0</xm:f>
              </x14:cfvo>
              <x14:cfvo type="percent">
                <xm:f>33</xm:f>
              </x14:cfvo>
              <x14:cfvo type="formula">
                <xm:f>Flugzeugdaten!$G$3</xm:f>
              </x14:cfvo>
              <x14:cfIcon iconSet="NoIcons" iconId="0"/>
              <x14:cfIcon iconSet="NoIcons" iconId="0"/>
              <x14:cfIcon iconSet="3Symbols" iconId="0"/>
            </x14:iconSet>
          </x14:cfRule>
          <xm:sqref>D20:D22</xm:sqref>
        </x14:conditionalFormatting>
        <x14:conditionalFormatting xmlns:xm="http://schemas.microsoft.com/office/excel/2006/main">
          <x14:cfRule type="iconSet" priority="8" id="{887C1A6C-8EBD-41F2-A041-E0F87271C6D2}">
            <x14:iconSet iconSet="3TrafficLights1" custom="1" reverse="0" showValue="1">
              <x14:cfvo type="percent">
                <xm:f>0</xm:f>
              </x14:cfvo>
              <x14:cfvo type="formula">
                <xm:f>Flugzeugdaten!$I$6</xm:f>
              </x14:cfvo>
              <x14:cfvo type="formula">
                <xm:f>Flugzeugdaten!$I$7</xm:f>
              </x14:cfvo>
              <x14:cfIcon iconSet="3Symbols" iconId="0"/>
              <x14:cfIcon iconSet="NoIcons" iconId="0"/>
              <x14:cfIcon iconSet="3Symbols" iconId="0"/>
            </x14:iconSet>
          </x14:cfRule>
          <xm:sqref>E20:E22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I47"/>
  <sheetViews>
    <sheetView showFormulas="false" showGridLines="false" showRowColHeaders="fals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4453125" defaultRowHeight="14.25" zeroHeight="false" outlineLevelRow="0" outlineLevelCol="0"/>
  <cols>
    <col collapsed="false" customWidth="true" hidden="false" outlineLevel="0" max="1" min="1" style="0" width="14.88"/>
    <col collapsed="false" customWidth="true" hidden="false" outlineLevel="0" max="2" min="2" style="0" width="19.33"/>
    <col collapsed="false" customWidth="true" hidden="false" outlineLevel="0" max="3" min="3" style="0" width="12.11"/>
    <col collapsed="false" customWidth="true" hidden="false" outlineLevel="0" max="5" min="4" style="0" width="7.11"/>
    <col collapsed="false" customWidth="true" hidden="false" outlineLevel="0" max="6" min="6" style="0" width="13"/>
    <col collapsed="false" customWidth="true" hidden="false" outlineLevel="0" max="7" min="7" style="0" width="13.67"/>
  </cols>
  <sheetData>
    <row r="1" customFormat="false" ht="28.5" hidden="false" customHeight="false" outlineLevel="0" collapsed="false">
      <c r="A1" s="43" t="str">
        <f aca="false">Flugzeugdaten!$C$2</f>
        <v>D-ECLU</v>
      </c>
      <c r="B1" s="44" t="s">
        <v>16</v>
      </c>
      <c r="C1" s="44"/>
      <c r="D1" s="44"/>
      <c r="E1" s="44"/>
      <c r="F1" s="45" t="s">
        <v>17</v>
      </c>
      <c r="G1" s="45"/>
      <c r="H1" s="4"/>
      <c r="I1" s="4"/>
    </row>
    <row r="2" customFormat="false" ht="18.75" hidden="false" customHeight="false" outlineLevel="0" collapsed="false">
      <c r="A2" s="46" t="str">
        <f aca="false">Flugzeugdaten!$C$3</f>
        <v>Diamond DA20</v>
      </c>
      <c r="C2" s="47"/>
      <c r="F2" s="48" t="str">
        <f aca="false">Flugzeugdaten!$A$4</f>
        <v>Wägedaten vom 02.06.2023</v>
      </c>
      <c r="G2" s="48"/>
      <c r="H2" s="4"/>
      <c r="I2" s="4"/>
    </row>
    <row r="4" customFormat="false" ht="15" hidden="false" customHeight="false" outlineLevel="0" collapsed="false">
      <c r="A4" s="49" t="s">
        <v>0</v>
      </c>
      <c r="B4" s="49"/>
      <c r="C4" s="50" t="s">
        <v>2</v>
      </c>
      <c r="D4" s="51" t="str">
        <f aca="false">Dateneingabe!C5</f>
        <v>EDFZ</v>
      </c>
      <c r="E4" s="51"/>
      <c r="F4" s="52" t="s">
        <v>4</v>
      </c>
      <c r="G4" s="53" t="str">
        <f aca="false">Dateneingabe!E5</f>
        <v>EDFZ</v>
      </c>
    </row>
    <row r="5" customFormat="false" ht="15" hidden="false" customHeight="false" outlineLevel="0" collapsed="false">
      <c r="A5" s="54" t="s">
        <v>6</v>
      </c>
      <c r="B5" s="54"/>
      <c r="C5" s="55" t="n">
        <f aca="false">Dateneingabe!B7</f>
        <v>0</v>
      </c>
      <c r="D5" s="55"/>
      <c r="E5" s="55"/>
      <c r="F5" s="56" t="s">
        <v>5</v>
      </c>
      <c r="G5" s="57" t="n">
        <f aca="false">Dateneingabe!B6</f>
        <v>45111</v>
      </c>
    </row>
    <row r="6" customFormat="false" ht="15" hidden="false" customHeight="false" outlineLevel="0" collapsed="false">
      <c r="A6" s="58"/>
      <c r="B6" s="58"/>
    </row>
    <row r="7" customFormat="false" ht="15" hidden="false" customHeight="false" outlineLevel="0" collapsed="false">
      <c r="A7" s="49" t="s">
        <v>18</v>
      </c>
      <c r="B7" s="49"/>
      <c r="C7" s="59" t="s">
        <v>19</v>
      </c>
      <c r="D7" s="59" t="s">
        <v>13</v>
      </c>
      <c r="E7" s="59"/>
      <c r="F7" s="59" t="s">
        <v>20</v>
      </c>
      <c r="G7" s="59" t="s">
        <v>21</v>
      </c>
    </row>
    <row r="8" customFormat="false" ht="15" hidden="false" customHeight="false" outlineLevel="0" collapsed="false">
      <c r="A8" s="60" t="s">
        <v>22</v>
      </c>
      <c r="B8" s="60"/>
      <c r="C8" s="61"/>
      <c r="D8" s="62" t="n">
        <f aca="false">Flugzeugdaten!$A$6</f>
        <v>527</v>
      </c>
      <c r="E8" s="62"/>
      <c r="F8" s="63" t="n">
        <f aca="false">Flugzeugdaten!$B$6</f>
        <v>0.256015180265655</v>
      </c>
      <c r="G8" s="64" t="n">
        <f aca="false">Flugzeugdaten!$C$6</f>
        <v>134.92</v>
      </c>
    </row>
    <row r="9" customFormat="false" ht="15" hidden="false" customHeight="false" outlineLevel="0" collapsed="false">
      <c r="A9" s="65" t="s">
        <v>9</v>
      </c>
      <c r="B9" s="66"/>
      <c r="C9" s="61"/>
      <c r="D9" s="67" t="n">
        <f aca="false">Dateneingabe!$D$10</f>
        <v>0</v>
      </c>
      <c r="E9" s="67" t="n">
        <f aca="false">Dateneingabe!$E$10</f>
        <v>0</v>
      </c>
      <c r="F9" s="63" t="n">
        <f aca="false">Flugzeugdaten!$E$3</f>
        <v>0.143</v>
      </c>
      <c r="G9" s="64" t="n">
        <f aca="false">(D9+E9)*F9</f>
        <v>0</v>
      </c>
    </row>
    <row r="10" customFormat="false" ht="15" hidden="false" customHeight="false" outlineLevel="0" collapsed="false">
      <c r="A10" s="68" t="str">
        <f aca="false">"Gepäck (max. "&amp;TEXT(Flugzeugdaten!$G$5,"0")&amp;" kg)"</f>
        <v>Gepäck (max. 20 kg)</v>
      </c>
      <c r="B10" s="69"/>
      <c r="C10" s="70"/>
      <c r="D10" s="62" t="n">
        <f aca="false">Dateneingabe!$E$11</f>
        <v>0</v>
      </c>
      <c r="E10" s="62"/>
      <c r="F10" s="63" t="n">
        <f aca="false">Flugzeugdaten!$E$4</f>
        <v>0.824</v>
      </c>
      <c r="G10" s="64" t="n">
        <f aca="false">D10*F10</f>
        <v>0</v>
      </c>
    </row>
    <row r="11" customFormat="false" ht="15" hidden="false" customHeight="false" outlineLevel="0" collapsed="false">
      <c r="A11" s="71" t="s">
        <v>23</v>
      </c>
      <c r="B11" s="71"/>
      <c r="C11" s="72"/>
      <c r="D11" s="73" t="n">
        <f aca="false">SUM(D8:E10)</f>
        <v>527</v>
      </c>
      <c r="E11" s="73"/>
      <c r="F11" s="74" t="n">
        <f aca="false">G11/D11</f>
        <v>0.256015180265655</v>
      </c>
      <c r="G11" s="75" t="n">
        <f aca="false">SUM(G8:G10)</f>
        <v>134.92</v>
      </c>
    </row>
    <row r="12" customFormat="false" ht="15" hidden="false" customHeight="false" outlineLevel="0" collapsed="false">
      <c r="A12" s="76" t="str">
        <f aca="false">"Ausfliegbarer Treibstoff (max. "&amp;TEXT(Flugzeugdaten!$H$8,"0,0")&amp;" L)"</f>
        <v>Ausfliegbarer Treibstoff (max. 74,0 L)</v>
      </c>
      <c r="B12" s="76"/>
      <c r="C12" s="77" t="n">
        <f aca="false">Dateneingabe!$E$14</f>
        <v>0</v>
      </c>
      <c r="D12" s="62" t="n">
        <f aca="false">C12*Flugzeugdaten!$N$3</f>
        <v>0</v>
      </c>
      <c r="E12" s="62"/>
      <c r="F12" s="63" t="n">
        <f aca="false">Flugzeugdaten!$E$5</f>
        <v>0.824</v>
      </c>
      <c r="G12" s="64" t="n">
        <f aca="false">D12*F12</f>
        <v>0</v>
      </c>
    </row>
    <row r="13" customFormat="false" ht="15" hidden="false" customHeight="false" outlineLevel="0" collapsed="false">
      <c r="A13" s="71" t="s">
        <v>24</v>
      </c>
      <c r="B13" s="71"/>
      <c r="C13" s="77"/>
      <c r="D13" s="73" t="n">
        <f aca="false">SUM(D11:D12)</f>
        <v>527</v>
      </c>
      <c r="E13" s="73"/>
      <c r="F13" s="74" t="n">
        <f aca="false">G13/D13</f>
        <v>0.256015180265655</v>
      </c>
      <c r="G13" s="75" t="n">
        <f aca="false">SUM(G11:G12)</f>
        <v>134.92</v>
      </c>
    </row>
    <row r="14" customFormat="false" ht="14.25" hidden="false" customHeight="false" outlineLevel="0" collapsed="false">
      <c r="A14" s="76" t="s">
        <v>25</v>
      </c>
      <c r="B14" s="76"/>
      <c r="C14" s="77" t="n">
        <f aca="false">Dateneingabe!$E$15</f>
        <v>2</v>
      </c>
      <c r="D14" s="62" t="n">
        <f aca="false">-C14*Flugzeugdaten!$N$3</f>
        <v>-1.44</v>
      </c>
      <c r="E14" s="62"/>
      <c r="F14" s="63" t="n">
        <f aca="false">Flugzeugdaten!$E$5</f>
        <v>0.824</v>
      </c>
      <c r="G14" s="64" t="n">
        <f aca="false">D14*F14</f>
        <v>-1.18656</v>
      </c>
    </row>
    <row r="15" customFormat="false" ht="15" hidden="false" customHeight="false" outlineLevel="0" collapsed="false">
      <c r="A15" s="71" t="str">
        <f aca="false">"Startmasse (max. "&amp;TEXT(Flugzeugdaten!$G$3, "0")&amp;" kg)"</f>
        <v>Startmasse (max. 730 kg)</v>
      </c>
      <c r="B15" s="71"/>
      <c r="C15" s="77"/>
      <c r="D15" s="73" t="n">
        <f aca="false">SUM(D13:D14)</f>
        <v>525.56</v>
      </c>
      <c r="E15" s="73"/>
      <c r="F15" s="74" t="n">
        <f aca="false">G15/D15</f>
        <v>0.254458939036456</v>
      </c>
      <c r="G15" s="75" t="n">
        <f aca="false">SUM(G13:G14)</f>
        <v>133.73344</v>
      </c>
    </row>
    <row r="16" customFormat="false" ht="14.25" hidden="false" customHeight="false" outlineLevel="0" collapsed="false">
      <c r="A16" s="78" t="s">
        <v>26</v>
      </c>
      <c r="B16" s="78"/>
      <c r="C16" s="77" t="n">
        <f aca="false">Dateneingabe!$E$16</f>
        <v>0</v>
      </c>
      <c r="D16" s="62" t="n">
        <f aca="false">-C16*Flugzeugdaten!$N$3</f>
        <v>0</v>
      </c>
      <c r="E16" s="62"/>
      <c r="F16" s="63" t="n">
        <f aca="false">Flugzeugdaten!$E$5</f>
        <v>0.824</v>
      </c>
      <c r="G16" s="64" t="n">
        <f aca="false">D16*F16</f>
        <v>0</v>
      </c>
    </row>
    <row r="17" customFormat="false" ht="15" hidden="false" customHeight="false" outlineLevel="0" collapsed="false">
      <c r="A17" s="71" t="str">
        <f aca="false">"Landemasse (max. "&amp;TEXT(Flugzeugdaten!$G$4, "0")&amp;" kg)"</f>
        <v>Landemasse (max. 730 kg)</v>
      </c>
      <c r="B17" s="71"/>
      <c r="C17" s="77"/>
      <c r="D17" s="73" t="n">
        <f aca="false">SUM(D15:D16)</f>
        <v>525.56</v>
      </c>
      <c r="E17" s="73"/>
      <c r="F17" s="74" t="n">
        <f aca="false">G17/D17</f>
        <v>0.254458939036456</v>
      </c>
      <c r="G17" s="75" t="n">
        <f aca="false">SUM(G15:G16)</f>
        <v>133.73344</v>
      </c>
    </row>
    <row r="18" customFormat="false" ht="15" hidden="false" customHeight="false" outlineLevel="0" collapsed="false">
      <c r="A18" s="58"/>
      <c r="B18" s="58"/>
    </row>
    <row r="19" customFormat="false" ht="14.25" hidden="false" customHeight="false" outlineLevel="0" collapsed="false">
      <c r="A19" s="49" t="s">
        <v>27</v>
      </c>
      <c r="B19" s="49"/>
      <c r="C19" s="79" t="s">
        <v>28</v>
      </c>
      <c r="D19" s="79"/>
      <c r="E19" s="79"/>
      <c r="F19" s="79"/>
      <c r="G19" s="79"/>
    </row>
    <row r="22" customFormat="false" ht="15" hidden="false" customHeight="false" outlineLevel="0" collapsed="false">
      <c r="B22" s="80" t="s">
        <v>29</v>
      </c>
      <c r="G22" s="0" t="s">
        <v>30</v>
      </c>
    </row>
    <row r="47" customFormat="false" ht="14.25" hidden="false" customHeight="false" outlineLevel="0" collapsed="false">
      <c r="A47" s="42" t="s">
        <v>31</v>
      </c>
      <c r="B47" s="42"/>
      <c r="C47" s="42"/>
      <c r="D47" s="42"/>
      <c r="E47" s="42"/>
      <c r="F47" s="42"/>
      <c r="G47" s="42"/>
    </row>
  </sheetData>
  <sheetProtection sheet="true" objects="true" scenarios="true"/>
  <mergeCells count="30">
    <mergeCell ref="B1:E1"/>
    <mergeCell ref="F1:G1"/>
    <mergeCell ref="F2:G2"/>
    <mergeCell ref="A4:B4"/>
    <mergeCell ref="D4:E4"/>
    <mergeCell ref="A5:B5"/>
    <mergeCell ref="C5:E5"/>
    <mergeCell ref="A6:B6"/>
    <mergeCell ref="A7:B7"/>
    <mergeCell ref="D7:E7"/>
    <mergeCell ref="A8:B8"/>
    <mergeCell ref="D8:E8"/>
    <mergeCell ref="D10:E10"/>
    <mergeCell ref="A11:B11"/>
    <mergeCell ref="D11:E11"/>
    <mergeCell ref="A12:B12"/>
    <mergeCell ref="D12:E12"/>
    <mergeCell ref="A13:B13"/>
    <mergeCell ref="D13:E13"/>
    <mergeCell ref="A14:B14"/>
    <mergeCell ref="D14:E14"/>
    <mergeCell ref="A15:B15"/>
    <mergeCell ref="D15:E15"/>
    <mergeCell ref="A16:B16"/>
    <mergeCell ref="D16:E16"/>
    <mergeCell ref="A17:B17"/>
    <mergeCell ref="D17:E17"/>
    <mergeCell ref="A19:B19"/>
    <mergeCell ref="C19:G19"/>
    <mergeCell ref="A47:G47"/>
  </mergeCells>
  <printOptions headings="false" gridLines="false" gridLinesSet="true" horizontalCentered="true" verticalCentered="false"/>
  <pageMargins left="0.708333333333333" right="0.315277777777778" top="0.196527777777778" bottom="0.748611111111111" header="0.511811023622047" footer="0.315277777777778"/>
  <pageSetup paperSize="11" scale="7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>&amp;L&amp;D &amp;T&amp;C&amp;F&amp;RSeite &amp;P von &amp;N</oddFooter>
  </headerFooter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" id="{8F37ADAE-2AA1-415F-9A51-277151F169F6}">
            <x14:iconSet iconSet="3TrafficLights1" custom="1" reverse="0" showValue="1">
              <x14:cfvo type="percent">
                <xm:f>0</xm:f>
              </x14:cfvo>
              <x14:cfvo type="percent">
                <xm:f>33</xm:f>
              </x14:cfvo>
              <x14:cfvo type="formula">
                <xm:f>Flugzeugdaten!$G$5</xm:f>
              </x14:cfvo>
              <x14:cfIcon iconSet="NoIcons" iconId="0"/>
              <x14:cfIcon iconSet="NoIcons" iconId="0"/>
              <x14:cfIcon iconSet="3Symbols" iconId="0"/>
            </x14:iconSet>
          </x14:cfRule>
          <xm:sqref>D10</xm:sqref>
        </x14:conditionalFormatting>
        <x14:conditionalFormatting xmlns:xm="http://schemas.microsoft.com/office/excel/2006/main">
          <x14:cfRule type="iconSet" priority="3" id="{B2FCB0B6-754A-4C41-A891-4919D37F411C}">
            <x14:iconSet iconSet="3TrafficLights1" custom="1" reverse="0" showValue="1">
              <x14:cfvo type="percent">
                <xm:f>0</xm:f>
              </x14:cfvo>
              <x14:cfvo type="percent">
                <xm:f>33</xm:f>
              </x14:cfvo>
              <x14:cfvo type="formula">
                <xm:f>Flugzeugdaten!$H$8</xm:f>
              </x14:cfvo>
              <x14:cfIcon iconSet="NoIcons" iconId="0"/>
              <x14:cfIcon iconSet="NoIcons" iconId="0"/>
              <x14:cfIcon iconSet="3Symbols" iconId="0"/>
            </x14:iconSet>
          </x14:cfRule>
          <xm:sqref>C12</xm:sqref>
        </x14:conditionalFormatting>
        <x14:conditionalFormatting xmlns:xm="http://schemas.microsoft.com/office/excel/2006/main">
          <x14:cfRule type="iconSet" priority="4" id="{B556DF9C-3B81-4A10-9B50-C0227A62F23A}">
            <x14:iconSet iconSet="3TrafficLights1" custom="1" reverse="0" showValue="1">
              <x14:cfvo type="percent">
                <xm:f>0</xm:f>
              </x14:cfvo>
              <x14:cfvo type="formula">
                <xm:f>Flugzeugdaten!$I$6</xm:f>
              </x14:cfvo>
              <x14:cfvo type="formula">
                <xm:f>Flugzeugdaten!$I$7</xm:f>
              </x14:cfvo>
              <x14:cfIcon iconSet="3Symbols" iconId="0"/>
              <x14:cfIcon iconSet="NoIcons" iconId="0"/>
              <x14:cfIcon iconSet="3Symbols" iconId="0"/>
            </x14:iconSet>
          </x14:cfRule>
          <xm:sqref>F11 F15 F17</xm:sqref>
        </x14:conditionalFormatting>
        <x14:conditionalFormatting xmlns:xm="http://schemas.microsoft.com/office/excel/2006/main">
          <x14:cfRule type="iconSet" priority="5" id="{47D21134-ACEE-48CA-85AD-EE82D0D637B6}">
            <x14:iconSet iconSet="3TrafficLights1" custom="1" reverse="0" showValue="1">
              <x14:cfvo type="percent">
                <xm:f>0</xm:f>
              </x14:cfvo>
              <x14:cfvo type="percent">
                <xm:f>33</xm:f>
              </x14:cfvo>
              <x14:cfvo type="formula">
                <xm:f>Flugzeugdaten!$G$3</xm:f>
              </x14:cfvo>
              <x14:cfIcon iconSet="NoIcons" iconId="0"/>
              <x14:cfIcon iconSet="NoIcons" iconId="0"/>
              <x14:cfIcon iconSet="3Symbols" iconId="0"/>
            </x14:iconSet>
          </x14:cfRule>
          <xm:sqref>D11 D15 D17</xm:sqref>
        </x14:conditionalFormatting>
        <x14:conditionalFormatting xmlns:xm="http://schemas.microsoft.com/office/excel/2006/main">
          <x14:cfRule type="iconSet" priority="6" id="{B0538D2D-368F-4EC7-B694-4811EE3EECC1}">
            <x14:iconSet iconSet="3TrafficLights1" custom="1" reverse="0" showValue="1">
              <x14:cfvo type="percent">
                <xm:f>0</xm:f>
              </x14:cfvo>
              <x14:cfvo type="formula">
                <xm:f>$C$12-$C$14-Flugzeugdaten!$Q$10</xm:f>
              </x14:cfvo>
              <x14:cfvo type="formula">
                <xm:f>$C$12-$C$14-Flugzeugdaten!$Q$9</xm:f>
              </x14:cfvo>
              <x14:cfIcon iconSet="NoIcons" iconId="0"/>
              <x14:cfIcon iconSet="3Symbols" iconId="1"/>
              <x14:cfIcon iconSet="3Symbols" iconId="0"/>
            </x14:iconSet>
          </x14:cfRule>
          <xm:sqref>C16</xm:sqref>
        </x14:conditionalFormatting>
        <x14:conditionalFormatting xmlns:xm="http://schemas.microsoft.com/office/excel/2006/main">
          <x14:cfRule type="iconSet" priority="7" id="{9A00627D-A369-4432-9883-3C905D21DEB9}">
            <x14:iconSet iconSet="3Symbols" custom="1" reverse="0" showValue="1">
              <x14:cfvo type="percent">
                <xm:f>0</xm:f>
              </x14:cfvo>
              <x14:cfvo type="num">
                <xm:f>0</xm:f>
              </x14:cfvo>
              <x14:cfvo type="num">
                <xm:f>10</xm:f>
              </x14:cfvo>
              <x14:cfIcon iconSet="3Symbols" iconId="0"/>
              <x14:cfIcon iconSet="NoIcons" iconId="0"/>
              <x14:cfIcon iconSet="3Symbols" iconId="1"/>
            </x14:iconSet>
          </x14:cfRule>
          <xm:sqref>C14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R18"/>
  <sheetViews>
    <sheetView showFormulas="false" showGridLines="true" showRowColHeaders="fals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7" activeCellId="0" sqref="C7"/>
    </sheetView>
  </sheetViews>
  <sheetFormatPr defaultColWidth="11.4453125" defaultRowHeight="14.25" zeroHeight="false" outlineLevelRow="0" outlineLevelCol="0"/>
  <cols>
    <col collapsed="false" customWidth="true" hidden="false" outlineLevel="0" max="2" min="2" style="0" width="14"/>
    <col collapsed="false" customWidth="true" hidden="false" outlineLevel="0" max="3" min="3" style="81" width="17.88"/>
    <col collapsed="false" customWidth="true" hidden="false" outlineLevel="0" max="4" min="4" style="0" width="25.67"/>
    <col collapsed="false" customWidth="false" hidden="false" outlineLevel="0" max="5" min="5" style="82" width="11.44"/>
    <col collapsed="false" customWidth="true" hidden="false" outlineLevel="0" max="6" min="6" style="83" width="36.67"/>
    <col collapsed="false" customWidth="true" hidden="false" outlineLevel="0" max="8" min="7" style="84" width="7.33"/>
    <col collapsed="false" customWidth="true" hidden="false" outlineLevel="0" max="9" min="9" style="82" width="12.67"/>
    <col collapsed="false" customWidth="false" hidden="false" outlineLevel="0" max="10" min="10" style="85" width="11.44"/>
    <col collapsed="false" customWidth="true" hidden="false" outlineLevel="0" max="11" min="11" style="82" width="13.56"/>
    <col collapsed="false" customWidth="true" hidden="false" outlineLevel="0" max="12" min="12" style="82" width="14.33"/>
    <col collapsed="false" customWidth="true" hidden="false" outlineLevel="0" max="13" min="13" style="83" width="10.66"/>
    <col collapsed="false" customWidth="false" hidden="false" outlineLevel="0" max="14" min="14" style="82" width="11.44"/>
    <col collapsed="false" customWidth="true" hidden="false" outlineLevel="0" max="15" min="15" style="83" width="23.33"/>
    <col collapsed="false" customWidth="false" hidden="false" outlineLevel="0" max="18" min="18" style="81" width="11.44"/>
  </cols>
  <sheetData>
    <row r="1" customFormat="false" ht="14.25" hidden="false" customHeight="false" outlineLevel="0" collapsed="false">
      <c r="A1" s="86" t="s">
        <v>32</v>
      </c>
      <c r="B1" s="86"/>
      <c r="C1" s="86"/>
      <c r="D1" s="87" t="s">
        <v>33</v>
      </c>
      <c r="E1" s="87"/>
      <c r="F1" s="88" t="s">
        <v>34</v>
      </c>
      <c r="G1" s="88"/>
      <c r="H1" s="88"/>
      <c r="I1" s="88"/>
      <c r="J1" s="87" t="s">
        <v>35</v>
      </c>
      <c r="K1" s="87"/>
      <c r="L1" s="87"/>
      <c r="M1" s="88" t="s">
        <v>36</v>
      </c>
      <c r="N1" s="88"/>
      <c r="O1" s="89" t="s">
        <v>37</v>
      </c>
      <c r="P1" s="89"/>
      <c r="Q1" s="89"/>
      <c r="R1" s="89"/>
    </row>
    <row r="2" customFormat="false" ht="15" hidden="false" customHeight="false" outlineLevel="0" collapsed="false">
      <c r="A2" s="90" t="s">
        <v>38</v>
      </c>
      <c r="B2" s="90"/>
      <c r="C2" s="81" t="s">
        <v>39</v>
      </c>
      <c r="D2" s="91" t="s">
        <v>40</v>
      </c>
      <c r="E2" s="92" t="s">
        <v>41</v>
      </c>
      <c r="F2" s="93" t="s">
        <v>42</v>
      </c>
      <c r="G2" s="94" t="s">
        <v>8</v>
      </c>
      <c r="H2" s="94" t="s">
        <v>11</v>
      </c>
      <c r="I2" s="95" t="s">
        <v>43</v>
      </c>
      <c r="J2" s="96" t="s">
        <v>13</v>
      </c>
      <c r="K2" s="92" t="s">
        <v>20</v>
      </c>
      <c r="L2" s="92" t="s">
        <v>21</v>
      </c>
      <c r="M2" s="93" t="s">
        <v>44</v>
      </c>
      <c r="N2" s="95" t="s">
        <v>45</v>
      </c>
      <c r="O2" s="93" t="s">
        <v>46</v>
      </c>
      <c r="P2" s="97" t="s">
        <v>8</v>
      </c>
      <c r="Q2" s="97" t="s">
        <v>11</v>
      </c>
      <c r="R2" s="98" t="s">
        <v>41</v>
      </c>
    </row>
    <row r="3" customFormat="false" ht="14.25" hidden="false" customHeight="false" outlineLevel="0" collapsed="false">
      <c r="A3" s="99" t="s">
        <v>47</v>
      </c>
      <c r="B3" s="99"/>
      <c r="C3" s="100" t="s">
        <v>48</v>
      </c>
      <c r="D3" s="0" t="s">
        <v>49</v>
      </c>
      <c r="E3" s="82" t="n">
        <v>0.143</v>
      </c>
      <c r="F3" s="83" t="s">
        <v>50</v>
      </c>
      <c r="G3" s="84" t="n">
        <v>730</v>
      </c>
      <c r="J3" s="85" t="n">
        <f aca="false">G3</f>
        <v>730</v>
      </c>
      <c r="K3" s="82" t="n">
        <f aca="false">I7</f>
        <v>0.39</v>
      </c>
      <c r="L3" s="82" t="n">
        <f aca="false">J3*K3</f>
        <v>284.7</v>
      </c>
      <c r="M3" s="83" t="s">
        <v>51</v>
      </c>
      <c r="N3" s="82" t="n">
        <v>0.72</v>
      </c>
      <c r="O3" s="83" t="s">
        <v>52</v>
      </c>
      <c r="P3" s="84" t="n">
        <v>560</v>
      </c>
      <c r="Q3" s="84"/>
      <c r="R3" s="101"/>
    </row>
    <row r="4" customFormat="false" ht="14.25" hidden="false" customHeight="false" outlineLevel="0" collapsed="false">
      <c r="A4" s="89" t="s">
        <v>53</v>
      </c>
      <c r="B4" s="89"/>
      <c r="C4" s="89"/>
      <c r="D4" s="0" t="s">
        <v>54</v>
      </c>
      <c r="E4" s="82" t="n">
        <v>0.824</v>
      </c>
      <c r="F4" s="83" t="s">
        <v>55</v>
      </c>
      <c r="G4" s="84" t="n">
        <v>730</v>
      </c>
      <c r="J4" s="85" t="n">
        <f aca="false">P3</f>
        <v>560</v>
      </c>
      <c r="K4" s="82" t="n">
        <f aca="false">K3</f>
        <v>0.39</v>
      </c>
      <c r="L4" s="82" t="n">
        <f aca="false">J4*K4</f>
        <v>218.4</v>
      </c>
      <c r="O4" s="83" t="s">
        <v>56</v>
      </c>
      <c r="P4" s="84" t="n">
        <v>550</v>
      </c>
      <c r="Q4" s="84"/>
      <c r="R4" s="101"/>
    </row>
    <row r="5" customFormat="false" ht="14.25" hidden="false" customHeight="false" outlineLevel="0" collapsed="false">
      <c r="A5" s="97" t="s">
        <v>13</v>
      </c>
      <c r="B5" s="97" t="s">
        <v>20</v>
      </c>
      <c r="C5" s="98" t="s">
        <v>21</v>
      </c>
      <c r="D5" s="0" t="s">
        <v>57</v>
      </c>
      <c r="E5" s="82" t="n">
        <v>0.824</v>
      </c>
      <c r="F5" s="83" t="s">
        <v>58</v>
      </c>
      <c r="G5" s="84" t="n">
        <v>20</v>
      </c>
      <c r="J5" s="85" t="n">
        <f aca="false">J4</f>
        <v>560</v>
      </c>
      <c r="K5" s="82" t="n">
        <f aca="false">I6</f>
        <v>0.25</v>
      </c>
      <c r="L5" s="82" t="n">
        <f aca="false">J5*K5</f>
        <v>140</v>
      </c>
      <c r="O5" s="83" t="s">
        <v>59</v>
      </c>
      <c r="P5" s="84"/>
      <c r="Q5" s="84"/>
      <c r="R5" s="101" t="n">
        <v>0.23</v>
      </c>
    </row>
    <row r="6" customFormat="false" ht="15" hidden="false" customHeight="false" outlineLevel="0" collapsed="false">
      <c r="A6" s="102" t="n">
        <v>527</v>
      </c>
      <c r="B6" s="82" t="n">
        <f aca="false">C6/A6</f>
        <v>0.256015180265655</v>
      </c>
      <c r="C6" s="103" t="n">
        <v>134.92</v>
      </c>
      <c r="F6" s="83" t="s">
        <v>60</v>
      </c>
      <c r="I6" s="82" t="n">
        <v>0.25</v>
      </c>
      <c r="J6" s="85" t="n">
        <f aca="false">J3</f>
        <v>730</v>
      </c>
      <c r="K6" s="82" t="n">
        <f aca="false">K5</f>
        <v>0.25</v>
      </c>
      <c r="L6" s="82" t="n">
        <f aca="false">J6*K6</f>
        <v>182.5</v>
      </c>
      <c r="O6" s="83" t="s">
        <v>61</v>
      </c>
      <c r="P6" s="84"/>
      <c r="Q6" s="84"/>
      <c r="R6" s="101"/>
    </row>
    <row r="7" customFormat="false" ht="15" hidden="false" customHeight="false" outlineLevel="0" collapsed="false">
      <c r="F7" s="83" t="s">
        <v>62</v>
      </c>
      <c r="I7" s="82" t="n">
        <v>0.39</v>
      </c>
      <c r="J7" s="85" t="n">
        <f aca="false">J3</f>
        <v>730</v>
      </c>
      <c r="K7" s="104" t="n">
        <f aca="false">K3</f>
        <v>0.39</v>
      </c>
      <c r="L7" s="104" t="n">
        <f aca="false">L3</f>
        <v>284.7</v>
      </c>
      <c r="O7" s="83" t="s">
        <v>63</v>
      </c>
      <c r="P7" s="84"/>
      <c r="Q7" s="84"/>
      <c r="R7" s="101"/>
    </row>
    <row r="8" customFormat="false" ht="15" hidden="false" customHeight="false" outlineLevel="0" collapsed="false">
      <c r="F8" s="83" t="s">
        <v>57</v>
      </c>
      <c r="H8" s="61" t="n">
        <v>74</v>
      </c>
      <c r="I8" s="101"/>
      <c r="J8" s="84"/>
      <c r="O8" s="83" t="s">
        <v>64</v>
      </c>
      <c r="P8" s="84"/>
      <c r="Q8" s="84"/>
      <c r="R8" s="101"/>
    </row>
    <row r="9" customFormat="false" ht="15" hidden="false" customHeight="false" outlineLevel="0" collapsed="false">
      <c r="O9" s="83" t="s">
        <v>65</v>
      </c>
      <c r="P9" s="84"/>
      <c r="Q9" s="61" t="n">
        <f aca="false">12.3*0.5</f>
        <v>6.15</v>
      </c>
      <c r="R9" s="101"/>
    </row>
    <row r="10" customFormat="false" ht="15" hidden="false" customHeight="false" outlineLevel="0" collapsed="false">
      <c r="O10" s="83" t="s">
        <v>66</v>
      </c>
      <c r="P10" s="84"/>
      <c r="Q10" s="84" t="n">
        <f aca="false">1.5*Q9</f>
        <v>9.225</v>
      </c>
      <c r="R10" s="101"/>
    </row>
    <row r="11" customFormat="false" ht="15" hidden="false" customHeight="false" outlineLevel="0" collapsed="false">
      <c r="P11" s="84"/>
      <c r="Q11" s="84"/>
      <c r="R11" s="101"/>
    </row>
    <row r="12" customFormat="false" ht="15" hidden="false" customHeight="false" outlineLevel="0" collapsed="false">
      <c r="R12" s="101"/>
    </row>
    <row r="18" customFormat="false" ht="15" hidden="false" customHeight="false" outlineLevel="0" collapsed="false">
      <c r="I18" s="101"/>
      <c r="J18" s="84"/>
    </row>
  </sheetData>
  <sheetProtection sheet="true" objects="true" scenarios="true"/>
  <mergeCells count="9">
    <mergeCell ref="A1:C1"/>
    <mergeCell ref="D1:E1"/>
    <mergeCell ref="F1:I1"/>
    <mergeCell ref="J1:L1"/>
    <mergeCell ref="M1:N1"/>
    <mergeCell ref="O1:R1"/>
    <mergeCell ref="A2:B2"/>
    <mergeCell ref="A3:B3"/>
    <mergeCell ref="A4:C4"/>
  </mergeCells>
  <printOptions headings="false" gridLines="false" gridLinesSet="true" horizontalCentered="false" verticalCentered="false"/>
  <pageMargins left="0.7" right="0.7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LibreOffice/7.5.4.2$Linux_X86_64 LibreOffice_project/50$Build-2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2021-02-05T21:44:30Z</dcterms:created>
  <dc:creator>Jan Klitzke</dc:creator>
  <dc:description/>
  <dc:language>de-DE</dc:language>
  <cp:lastModifiedBy>Peter Schott</cp:lastModifiedBy>
  <cp:lastPrinted>2021-03-15T15:42:49Z</cp:lastPrinted>
  <dcterms:modified xsi:type="dcterms:W3CDTF">2023-07-04T21:01:04Z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