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 defaultThemeVersion="164011"/>
  <mc:AlternateContent xmlns:mc="http://schemas.openxmlformats.org/markup-compatibility/2006">
    <mc:Choice Requires="x15">
      <x15ac:absPath xmlns:x15ac="http://schemas.microsoft.com/office/spreadsheetml/2010/11/ac" url="C:\Users\jnuk\Desktop\"/>
    </mc:Choice>
  </mc:AlternateContent>
  <bookViews>
    <workbookView xWindow="-120" yWindow="-120" windowWidth="29040" windowHeight="15840"/>
  </bookViews>
  <sheets>
    <sheet name="Dateneingabe" sheetId="4" r:id="rId1"/>
    <sheet name="Druckansicht" sheetId="2" r:id="rId2"/>
    <sheet name="Flugzeugdaten" sheetId="3" state="hidden" r:id="rId3"/>
  </sheets>
  <definedNames>
    <definedName name="_xlnm.Print_Area" localSheetId="0">Dateneingabe!$A$25:$E$25</definedName>
    <definedName name="_xlnm.Print_Area" localSheetId="1">Druckansicht!$A$1:$G$48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4" s="1"/>
  <c r="B10" i="2"/>
  <c r="B9" i="2"/>
  <c r="A11" i="2"/>
  <c r="A16" i="2"/>
  <c r="A18" i="2"/>
  <c r="R12" i="3"/>
  <c r="F10" i="2" s="1"/>
  <c r="R11" i="3"/>
  <c r="F9" i="2" s="1"/>
  <c r="A2" i="2"/>
  <c r="A2" i="4" s="1"/>
  <c r="J1" i="4"/>
  <c r="B2" i="4"/>
  <c r="D1" i="4"/>
  <c r="F2" i="2"/>
  <c r="J2" i="4" s="1"/>
  <c r="B6" i="4"/>
  <c r="G5" i="2" s="1"/>
  <c r="C5" i="2"/>
  <c r="G4" i="2"/>
  <c r="D4" i="2"/>
  <c r="A23" i="4"/>
  <c r="A17" i="4"/>
  <c r="A16" i="4"/>
  <c r="A12" i="4"/>
  <c r="C17" i="2"/>
  <c r="D17" i="2" s="1"/>
  <c r="G17" i="2" s="1"/>
  <c r="C15" i="2"/>
  <c r="D15" i="2" s="1"/>
  <c r="C13" i="2"/>
  <c r="D13" i="2" s="1"/>
  <c r="G13" i="2" s="1"/>
  <c r="D11" i="2"/>
  <c r="G11" i="2" s="1"/>
  <c r="D9" i="2"/>
  <c r="D10" i="2"/>
  <c r="Q10" i="3"/>
  <c r="B6" i="3"/>
  <c r="F17" i="2"/>
  <c r="F15" i="2"/>
  <c r="F13" i="2"/>
  <c r="D8" i="2"/>
  <c r="G8" i="2"/>
  <c r="F11" i="2"/>
  <c r="A22" i="4"/>
  <c r="A21" i="4"/>
  <c r="H8" i="3"/>
  <c r="A13" i="2"/>
  <c r="A15" i="4"/>
  <c r="K5" i="3"/>
  <c r="K6" i="3"/>
  <c r="J4" i="3"/>
  <c r="J5" i="3"/>
  <c r="K3" i="3"/>
  <c r="K4" i="3"/>
  <c r="J3" i="3"/>
  <c r="J7" i="3"/>
  <c r="J6" i="3"/>
  <c r="F8" i="2"/>
  <c r="L5" i="3"/>
  <c r="L4" i="3"/>
  <c r="L6" i="3"/>
  <c r="K7" i="3"/>
  <c r="L3" i="3"/>
  <c r="L7" i="3"/>
  <c r="G9" i="2" l="1"/>
  <c r="G10" i="2"/>
  <c r="D12" i="2"/>
  <c r="D14" i="2" s="1"/>
  <c r="D16" i="2" s="1"/>
  <c r="G15" i="2"/>
  <c r="G12" i="2" l="1"/>
  <c r="F12" i="2" s="1"/>
  <c r="E23" i="4" s="1"/>
  <c r="D23" i="4"/>
  <c r="D18" i="2"/>
  <c r="D22" i="4" s="1"/>
  <c r="D21" i="4"/>
  <c r="G14" i="2" l="1"/>
  <c r="F14" i="2" s="1"/>
  <c r="G16" i="2" l="1"/>
  <c r="G18" i="2" s="1"/>
  <c r="F18" i="2" s="1"/>
  <c r="E22" i="4" s="1"/>
  <c r="F16" i="2" l="1"/>
  <c r="E21" i="4" s="1"/>
</calcChain>
</file>

<file path=xl/sharedStrings.xml><?xml version="1.0" encoding="utf-8"?>
<sst xmlns="http://schemas.openxmlformats.org/spreadsheetml/2006/main" count="93" uniqueCount="72">
  <si>
    <t>Angaben zum Flug</t>
  </si>
  <si>
    <t>Route</t>
  </si>
  <si>
    <t>von</t>
  </si>
  <si>
    <t>EDFZ</t>
  </si>
  <si>
    <t>nach</t>
  </si>
  <si>
    <t>Flugdatum</t>
  </si>
  <si>
    <t>PIC</t>
  </si>
  <si>
    <t>Beladung</t>
  </si>
  <si>
    <t>Sitzposition [% hinten]</t>
  </si>
  <si>
    <t>[kg]</t>
  </si>
  <si>
    <t>Pilot</t>
  </si>
  <si>
    <t>Passagier</t>
  </si>
  <si>
    <t>Treibstoff</t>
  </si>
  <si>
    <t>[L]</t>
  </si>
  <si>
    <t>Flugmassen &amp; Schwerpunktslage</t>
  </si>
  <si>
    <t>Masse [kg]</t>
  </si>
  <si>
    <t>C.G. [m]</t>
  </si>
  <si>
    <t>Zum Drucken bitte unten das Blatt "Druckansicht" auswählen</t>
  </si>
  <si>
    <t>Masse &amp; Schwerpunkt Berechnung</t>
  </si>
  <si>
    <t>Luftfahrtverein Mainz e.V.</t>
  </si>
  <si>
    <t>Masse &amp; Schwerpunkt // Tabelle</t>
  </si>
  <si>
    <t>Treibstoff [L]</t>
  </si>
  <si>
    <t>Hebelarm [m]</t>
  </si>
  <si>
    <t>Moment [kgm]</t>
  </si>
  <si>
    <t>Leermasse</t>
  </si>
  <si>
    <t>Flugmasse ohne Treibstoff</t>
  </si>
  <si>
    <t>Rollmasse</t>
  </si>
  <si>
    <t>Treibstoff für Anlassen &amp; Rollen</t>
  </si>
  <si>
    <t>Treibstoff für Flugstrecke</t>
  </si>
  <si>
    <t>Masse &amp; Schwerpunkt // Diagramm</t>
  </si>
  <si>
    <t>Zulässiger Flugmassen-Schwerpunktbereich</t>
  </si>
  <si>
    <t>VORNE</t>
  </si>
  <si>
    <t>HINTEN</t>
  </si>
  <si>
    <t>Kein Ersatz für die im Flughandbuch beschriebene Berechnung. Alle Angaben ohne Gewähr.</t>
  </si>
  <si>
    <t>Flugzeugdaten</t>
  </si>
  <si>
    <t>Hebelarme ab Flügelvorderkante (BE)</t>
  </si>
  <si>
    <t>Betriebsgrenzen</t>
  </si>
  <si>
    <t>Massen-/Momentengrenzen</t>
  </si>
  <si>
    <t>Umrechnungstabelle</t>
  </si>
  <si>
    <t>Diagrammformatierung</t>
  </si>
  <si>
    <t>Registrierung</t>
  </si>
  <si>
    <t>Bezeichnung</t>
  </si>
  <si>
    <t>[m]</t>
  </si>
  <si>
    <t>Grenze</t>
  </si>
  <si>
    <t>[m] hinter BE</t>
  </si>
  <si>
    <t>Einheiten</t>
  </si>
  <si>
    <t>Faktor</t>
  </si>
  <si>
    <t>Label</t>
  </si>
  <si>
    <t>Typ</t>
  </si>
  <si>
    <t>Pilot/Passagier (Sitz vorne)</t>
  </si>
  <si>
    <t>Höchstzulässige Startmasse</t>
  </si>
  <si>
    <t>kg/L</t>
  </si>
  <si>
    <t>untere Gewichtsgrenze</t>
  </si>
  <si>
    <t>Pilot/Passagier (Sitz hinten)</t>
  </si>
  <si>
    <t>Höchstzulässige Landemasse</t>
  </si>
  <si>
    <t>x-Achse</t>
  </si>
  <si>
    <t>Gepäck</t>
  </si>
  <si>
    <t>Höchszulässige Masse im Gepäckraum</t>
  </si>
  <si>
    <t>y-Achse</t>
  </si>
  <si>
    <t>Ausfliegbarer Treibstoff</t>
  </si>
  <si>
    <t>Vorderste Flugmassen-Schwerpunktlage</t>
  </si>
  <si>
    <t>Hinterste Flugmassen-Schwerpunktlage</t>
  </si>
  <si>
    <t>30 min reserve</t>
  </si>
  <si>
    <t>45 min reserve</t>
  </si>
  <si>
    <t>Sitzposition Pilot</t>
  </si>
  <si>
    <t>Sitzposition Passagier</t>
  </si>
  <si>
    <t>Start</t>
  </si>
  <si>
    <t>Landung</t>
  </si>
  <si>
    <t>ohne Treibstoff</t>
  </si>
  <si>
    <t>D-EWER</t>
  </si>
  <si>
    <t>Aquila A210</t>
  </si>
  <si>
    <t>Wägedaten vom 03.11.2020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</si>
</sst>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34">
    <xf numFmtId="0" fontId="0" fillId="0" borderId="0" xfId="0"/>
    <xf numFmtId="2" fontId="0" fillId="0" borderId="0" xfId="0" applyNumberFormat="1"/>
    <xf numFmtId="164" fontId="0" fillId="0" borderId="0" xfId="0" applyNumberFormat="1" applyBorder="1"/>
    <xf numFmtId="164" fontId="0" fillId="0" borderId="2" xfId="0" applyNumberFormat="1" applyBorder="1"/>
    <xf numFmtId="165" fontId="0" fillId="0" borderId="0" xfId="0" applyNumberFormat="1"/>
    <xf numFmtId="0" fontId="0" fillId="0" borderId="3" xfId="0" applyBorder="1"/>
    <xf numFmtId="2" fontId="0" fillId="0" borderId="3" xfId="0" applyNumberFormat="1" applyBorder="1"/>
    <xf numFmtId="0" fontId="0" fillId="0" borderId="4" xfId="0" applyBorder="1"/>
    <xf numFmtId="0" fontId="0" fillId="0" borderId="7" xfId="0" applyFill="1" applyBorder="1"/>
    <xf numFmtId="0" fontId="0" fillId="0" borderId="7" xfId="0" applyBorder="1"/>
    <xf numFmtId="165" fontId="0" fillId="0" borderId="0" xfId="0" applyNumberFormat="1" applyBorder="1"/>
    <xf numFmtId="1" fontId="0" fillId="0" borderId="0" xfId="0" applyNumberFormat="1" applyBorder="1"/>
    <xf numFmtId="1" fontId="0" fillId="0" borderId="4" xfId="0" applyNumberFormat="1" applyBorder="1"/>
    <xf numFmtId="0" fontId="0" fillId="0" borderId="0" xfId="1" applyNumberFormat="1" applyFont="1"/>
    <xf numFmtId="0" fontId="0" fillId="0" borderId="0" xfId="0" applyBorder="1"/>
    <xf numFmtId="0" fontId="8" fillId="0" borderId="0" xfId="0" applyFont="1" applyBorder="1"/>
    <xf numFmtId="0" fontId="8" fillId="0" borderId="0" xfId="0" applyFont="1"/>
    <xf numFmtId="164" fontId="8" fillId="0" borderId="7" xfId="0" applyNumberFormat="1" applyFont="1" applyBorder="1"/>
    <xf numFmtId="165" fontId="8" fillId="0" borderId="13" xfId="0" applyNumberFormat="1" applyFont="1" applyBorder="1"/>
    <xf numFmtId="0" fontId="5" fillId="3" borderId="7" xfId="0" applyFont="1" applyFill="1" applyBorder="1"/>
    <xf numFmtId="165" fontId="0" fillId="0" borderId="3" xfId="0" applyNumberFormat="1" applyBorder="1"/>
    <xf numFmtId="0" fontId="0" fillId="0" borderId="6" xfId="0" applyBorder="1" applyAlignment="1">
      <alignment horizontal="right"/>
    </xf>
    <xf numFmtId="0" fontId="0" fillId="0" borderId="5" xfId="0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65" fontId="0" fillId="0" borderId="5" xfId="0" applyNumberFormat="1" applyFill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1" fontId="0" fillId="0" borderId="7" xfId="0" applyNumberFormat="1" applyBorder="1" applyAlignment="1">
      <alignment horizontal="right"/>
    </xf>
    <xf numFmtId="164" fontId="8" fillId="5" borderId="1" xfId="0" applyNumberFormat="1" applyFont="1" applyFill="1" applyBorder="1" applyProtection="1">
      <protection locked="0"/>
    </xf>
    <xf numFmtId="0" fontId="8" fillId="0" borderId="10" xfId="0" applyFont="1" applyBorder="1" applyAlignment="1">
      <alignment horizontal="right"/>
    </xf>
    <xf numFmtId="0" fontId="0" fillId="3" borderId="8" xfId="0" applyFill="1" applyBorder="1" applyAlignment="1">
      <alignment horizontal="right"/>
    </xf>
    <xf numFmtId="14" fontId="0" fillId="3" borderId="1" xfId="0" applyNumberFormat="1" applyFill="1" applyBorder="1"/>
    <xf numFmtId="0" fontId="8" fillId="5" borderId="11" xfId="0" applyFont="1" applyFill="1" applyBorder="1" applyAlignment="1" applyProtection="1">
      <alignment horizontal="right"/>
      <protection locked="0"/>
    </xf>
    <xf numFmtId="164" fontId="0" fillId="0" borderId="15" xfId="0" applyNumberFormat="1" applyBorder="1"/>
    <xf numFmtId="164" fontId="0" fillId="0" borderId="13" xfId="0" applyNumberFormat="1" applyBorder="1"/>
    <xf numFmtId="0" fontId="9" fillId="0" borderId="0" xfId="0" applyFont="1" applyAlignment="1">
      <alignment horizontal="center"/>
    </xf>
    <xf numFmtId="0" fontId="0" fillId="0" borderId="0" xfId="0" applyFont="1"/>
    <xf numFmtId="0" fontId="10" fillId="0" borderId="12" xfId="0" applyFont="1" applyBorder="1" applyAlignment="1">
      <alignment vertical="center"/>
    </xf>
    <xf numFmtId="0" fontId="8" fillId="0" borderId="13" xfId="0" applyFont="1" applyBorder="1" applyAlignment="1"/>
    <xf numFmtId="0" fontId="0" fillId="0" borderId="5" xfId="0" applyBorder="1"/>
    <xf numFmtId="0" fontId="5" fillId="0" borderId="12" xfId="0" applyFont="1" applyBorder="1"/>
    <xf numFmtId="0" fontId="5" fillId="3" borderId="1" xfId="0" applyFont="1" applyFill="1" applyBorder="1"/>
    <xf numFmtId="0" fontId="5" fillId="0" borderId="13" xfId="0" applyFont="1" applyBorder="1"/>
    <xf numFmtId="0" fontId="7" fillId="2" borderId="5" xfId="0" applyFont="1" applyFill="1" applyBorder="1" applyAlignment="1">
      <alignment horizontal="right"/>
    </xf>
    <xf numFmtId="0" fontId="5" fillId="4" borderId="7" xfId="0" applyFont="1" applyFill="1" applyBorder="1"/>
    <xf numFmtId="0" fontId="5" fillId="4" borderId="8" xfId="0" applyFont="1" applyFill="1" applyBorder="1"/>
    <xf numFmtId="0" fontId="8" fillId="0" borderId="10" xfId="0" applyFont="1" applyBorder="1"/>
    <xf numFmtId="0" fontId="5" fillId="4" borderId="2" xfId="0" applyFont="1" applyFill="1" applyBorder="1"/>
    <xf numFmtId="0" fontId="5" fillId="4" borderId="9" xfId="0" applyFont="1" applyFill="1" applyBorder="1"/>
    <xf numFmtId="0" fontId="0" fillId="3" borderId="8" xfId="0" applyFill="1" applyBorder="1"/>
    <xf numFmtId="0" fontId="0" fillId="3" borderId="9" xfId="0" applyFill="1" applyBorder="1"/>
    <xf numFmtId="0" fontId="0" fillId="4" borderId="8" xfId="0" applyFill="1" applyBorder="1"/>
    <xf numFmtId="0" fontId="8" fillId="5" borderId="1" xfId="0" applyFont="1" applyFill="1" applyBorder="1" applyAlignment="1" applyProtection="1">
      <alignment horizontal="right"/>
      <protection locked="0"/>
    </xf>
    <xf numFmtId="0" fontId="8" fillId="0" borderId="1" xfId="0" applyFont="1" applyBorder="1" applyAlignment="1">
      <alignment horizontal="right"/>
    </xf>
    <xf numFmtId="0" fontId="4" fillId="6" borderId="2" xfId="0" applyFont="1" applyFill="1" applyBorder="1" applyAlignment="1">
      <alignment horizontal="right"/>
    </xf>
    <xf numFmtId="0" fontId="4" fillId="6" borderId="1" xfId="0" applyFont="1" applyFill="1" applyBorder="1" applyAlignment="1">
      <alignment horizontal="right"/>
    </xf>
    <xf numFmtId="9" fontId="8" fillId="5" borderId="1" xfId="1" applyFont="1" applyFill="1" applyBorder="1" applyAlignment="1" applyProtection="1">
      <alignment horizontal="right"/>
      <protection locked="0"/>
    </xf>
    <xf numFmtId="9" fontId="8" fillId="5" borderId="8" xfId="1" applyFon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left"/>
    </xf>
    <xf numFmtId="0" fontId="0" fillId="0" borderId="14" xfId="0" applyBorder="1"/>
    <xf numFmtId="0" fontId="0" fillId="0" borderId="10" xfId="0" applyBorder="1"/>
    <xf numFmtId="0" fontId="7" fillId="2" borderId="7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65" fontId="11" fillId="0" borderId="1" xfId="0" applyNumberFormat="1" applyFont="1" applyBorder="1"/>
    <xf numFmtId="2" fontId="11" fillId="0" borderId="1" xfId="0" applyNumberFormat="1" applyFont="1" applyBorder="1"/>
    <xf numFmtId="2" fontId="11" fillId="3" borderId="1" xfId="0" applyNumberFormat="1" applyFont="1" applyFill="1" applyBorder="1" applyAlignment="1"/>
    <xf numFmtId="165" fontId="12" fillId="3" borderId="1" xfId="0" applyNumberFormat="1" applyFont="1" applyFill="1" applyBorder="1" applyAlignment="1"/>
    <xf numFmtId="0" fontId="8" fillId="5" borderId="6" xfId="0" applyFont="1" applyFill="1" applyBorder="1" applyAlignment="1" applyProtection="1">
      <alignment horizontal="left"/>
      <protection locked="0"/>
    </xf>
    <xf numFmtId="0" fontId="8" fillId="5" borderId="5" xfId="0" applyFont="1" applyFill="1" applyBorder="1" applyAlignment="1" applyProtection="1">
      <alignment horizontal="left"/>
      <protection locked="0"/>
    </xf>
    <xf numFmtId="0" fontId="7" fillId="2" borderId="6" xfId="0" applyFont="1" applyFill="1" applyBorder="1" applyAlignment="1">
      <alignment horizontal="right"/>
    </xf>
    <xf numFmtId="0" fontId="7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0" fillId="0" borderId="0" xfId="0" applyFont="1" applyAlignment="1">
      <alignment horizontal="center" wrapText="1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0" fontId="7" fillId="2" borderId="5" xfId="0" applyFont="1" applyFill="1" applyBorder="1" applyAlignment="1">
      <alignment horizontal="center"/>
    </xf>
    <xf numFmtId="14" fontId="8" fillId="5" borderId="8" xfId="0" applyNumberFormat="1" applyFont="1" applyFill="1" applyBorder="1" applyAlignment="1" applyProtection="1">
      <alignment horizontal="left"/>
      <protection locked="0"/>
    </xf>
    <xf numFmtId="14" fontId="8" fillId="5" borderId="9" xfId="0" applyNumberFormat="1" applyFont="1" applyFill="1" applyBorder="1" applyAlignment="1" applyProtection="1">
      <alignment horizontal="left"/>
      <protection locked="0"/>
    </xf>
    <xf numFmtId="0" fontId="0" fillId="0" borderId="0" xfId="0" applyBorder="1" applyAlignment="1">
      <alignment horizontal="center"/>
    </xf>
    <xf numFmtId="0" fontId="5" fillId="3" borderId="2" xfId="0" applyFont="1" applyFill="1" applyBorder="1" applyAlignment="1"/>
    <xf numFmtId="0" fontId="5" fillId="3" borderId="8" xfId="0" applyFont="1" applyFill="1" applyBorder="1" applyAlignment="1"/>
    <xf numFmtId="0" fontId="5" fillId="3" borderId="9" xfId="0" applyFont="1" applyFill="1" applyBorder="1" applyAlignment="1"/>
    <xf numFmtId="0" fontId="5" fillId="0" borderId="2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9" fontId="5" fillId="0" borderId="2" xfId="1" applyFont="1" applyBorder="1" applyAlignment="1"/>
    <xf numFmtId="9" fontId="5" fillId="0" borderId="8" xfId="1" applyFont="1" applyBorder="1" applyAlignment="1"/>
    <xf numFmtId="9" fontId="5" fillId="0" borderId="9" xfId="1" applyFont="1" applyBorder="1" applyAlignment="1"/>
    <xf numFmtId="0" fontId="8" fillId="6" borderId="2" xfId="0" applyFont="1" applyFill="1" applyBorder="1" applyAlignment="1"/>
    <xf numFmtId="0" fontId="8" fillId="6" borderId="8" xfId="0" applyFont="1" applyFill="1" applyBorder="1" applyAlignment="1"/>
    <xf numFmtId="0" fontId="8" fillId="6" borderId="9" xfId="0" applyFont="1" applyFill="1" applyBorder="1" applyAlignment="1"/>
    <xf numFmtId="0" fontId="0" fillId="3" borderId="1" xfId="0" applyFill="1" applyBorder="1" applyAlignment="1">
      <alignment horizontal="center"/>
    </xf>
    <xf numFmtId="164" fontId="2" fillId="3" borderId="1" xfId="0" applyNumberFormat="1" applyFont="1" applyFill="1" applyBorder="1" applyAlignment="1"/>
    <xf numFmtId="164" fontId="0" fillId="0" borderId="1" xfId="0" applyNumberFormat="1" applyBorder="1" applyAlignment="1"/>
    <xf numFmtId="164" fontId="0" fillId="0" borderId="2" xfId="0" applyNumberFormat="1" applyBorder="1" applyAlignment="1"/>
    <xf numFmtId="164" fontId="0" fillId="0" borderId="9" xfId="0" applyNumberFormat="1" applyBorder="1" applyAlignment="1"/>
    <xf numFmtId="0" fontId="0" fillId="0" borderId="8" xfId="0" applyBorder="1" applyAlignment="1"/>
    <xf numFmtId="0" fontId="1" fillId="2" borderId="2" xfId="0" applyFont="1" applyFill="1" applyBorder="1" applyAlignment="1"/>
    <xf numFmtId="0" fontId="1" fillId="2" borderId="9" xfId="0" applyFont="1" applyFill="1" applyBorder="1" applyAlignment="1"/>
    <xf numFmtId="0" fontId="0" fillId="0" borderId="14" xfId="0" applyBorder="1" applyAlignment="1"/>
    <xf numFmtId="0" fontId="0" fillId="0" borderId="11" xfId="0" applyBorder="1" applyAlignment="1"/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9" xfId="0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0" fillId="0" borderId="0" xfId="0" applyFont="1" applyAlignment="1">
      <alignment horizontal="right"/>
    </xf>
    <xf numFmtId="0" fontId="0" fillId="0" borderId="2" xfId="0" applyBorder="1" applyAlignment="1"/>
    <xf numFmtId="0" fontId="0" fillId="0" borderId="9" xfId="0" applyBorder="1" applyAlignment="1"/>
    <xf numFmtId="0" fontId="2" fillId="3" borderId="2" xfId="0" applyFont="1" applyFill="1" applyBorder="1" applyAlignment="1"/>
    <xf numFmtId="0" fontId="2" fillId="3" borderId="9" xfId="0" applyFont="1" applyFill="1" applyBorder="1" applyAlignment="1"/>
    <xf numFmtId="9" fontId="0" fillId="0" borderId="2" xfId="1" applyFont="1" applyBorder="1" applyAlignment="1"/>
    <xf numFmtId="9" fontId="0" fillId="0" borderId="9" xfId="1" applyFont="1" applyBorder="1" applyAlignment="1"/>
    <xf numFmtId="0" fontId="2" fillId="3" borderId="7" xfId="0" applyFont="1" applyFill="1" applyBorder="1" applyAlignment="1"/>
    <xf numFmtId="0" fontId="2" fillId="3" borderId="6" xfId="0" applyFont="1" applyFill="1" applyBorder="1" applyAlignment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/>
    <xf numFmtId="0" fontId="0" fillId="0" borderId="6" xfId="0" applyBorder="1" applyAlignment="1"/>
    <xf numFmtId="0" fontId="5" fillId="0" borderId="2" xfId="0" applyFont="1" applyFill="1" applyBorder="1" applyAlignment="1"/>
    <xf numFmtId="0" fontId="5" fillId="0" borderId="8" xfId="0" applyFont="1" applyFill="1" applyBorder="1" applyAlignment="1"/>
    <xf numFmtId="0" fontId="5" fillId="0" borderId="9" xfId="0" applyFont="1" applyFill="1" applyBorder="1" applyAlignment="1"/>
    <xf numFmtId="164" fontId="8" fillId="0" borderId="2" xfId="0" applyNumberFormat="1" applyFont="1" applyFill="1" applyBorder="1"/>
    <xf numFmtId="165" fontId="8" fillId="0" borderId="1" xfId="0" applyNumberFormat="1" applyFont="1" applyFill="1" applyBorder="1"/>
    <xf numFmtId="164" fontId="8" fillId="3" borderId="7" xfId="0" applyNumberFormat="1" applyFont="1" applyFill="1" applyBorder="1"/>
    <xf numFmtId="165" fontId="8" fillId="3" borderId="13" xfId="0" applyNumberFormat="1" applyFont="1" applyFill="1" applyBorder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VORNE</a:t>
            </a:r>
            <a:r>
              <a:rPr lang="de-DE" baseline="0"/>
              <a:t>				HINTEN</a:t>
            </a:r>
            <a:endParaRPr lang="de-DE"/>
          </a:p>
        </c:rich>
      </c:tx>
      <c:layout>
        <c:manualLayout>
          <c:xMode val="edge"/>
          <c:yMode val="edge"/>
          <c:x val="0.13711752313855505"/>
          <c:y val="2.966766376491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958254808312896"/>
          <c:y val="0"/>
          <c:w val="0.85041745191687101"/>
          <c:h val="0.87271014887171383"/>
        </c:manualLayout>
      </c:layout>
      <c:scatterChart>
        <c:scatterStyle val="lineMarker"/>
        <c:varyColors val="0"/>
        <c:ser>
          <c:idx val="0"/>
          <c:order val="0"/>
          <c:tx>
            <c:v>boundary</c:v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Flugzeugdaten!$K$3:$K$7</c:f>
              <c:numCache>
                <c:formatCode>0.000</c:formatCode>
                <c:ptCount val="5"/>
                <c:pt idx="0">
                  <c:v>0.52300000000000002</c:v>
                </c:pt>
                <c:pt idx="1">
                  <c:v>0.52300000000000002</c:v>
                </c:pt>
                <c:pt idx="2">
                  <c:v>0.42699999999999999</c:v>
                </c:pt>
                <c:pt idx="3">
                  <c:v>0.42699999999999999</c:v>
                </c:pt>
                <c:pt idx="4">
                  <c:v>0.52300000000000002</c:v>
                </c:pt>
              </c:numCache>
            </c:numRef>
          </c:xVal>
          <c:yVal>
            <c:numRef>
              <c:f>Flugzeugdaten!$J$3:$J$7</c:f>
              <c:numCache>
                <c:formatCode>0</c:formatCode>
                <c:ptCount val="5"/>
                <c:pt idx="0">
                  <c:v>750</c:v>
                </c:pt>
                <c:pt idx="1">
                  <c:v>557</c:v>
                </c:pt>
                <c:pt idx="2">
                  <c:v>557</c:v>
                </c:pt>
                <c:pt idx="3">
                  <c:v>750</c:v>
                </c:pt>
                <c:pt idx="4">
                  <c:v>750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E14-4253-9DAF-10BE30D11260}"/>
            </c:ext>
          </c:extLst>
        </c:ser>
        <c:ser>
          <c:idx val="1"/>
          <c:order val="1"/>
          <c:tx>
            <c:v>x-Achse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38100" tIns="144000" rIns="38100" bIns="0" anchor="b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Flugzeugdaten!$I$6:$I$7</c:f>
              <c:numCache>
                <c:formatCode>0.000</c:formatCode>
                <c:ptCount val="2"/>
                <c:pt idx="0">
                  <c:v>0.42699999999999999</c:v>
                </c:pt>
                <c:pt idx="1">
                  <c:v>0.52300000000000002</c:v>
                </c:pt>
              </c:numCache>
            </c:numRef>
          </c:xVal>
          <c:yVal>
            <c:numRef>
              <c:f>(Flugzeugdaten!$P$4,Flugzeugdaten!$P$4)</c:f>
              <c:numCache>
                <c:formatCode>0</c:formatCode>
                <c:ptCount val="2"/>
                <c:pt idx="0">
                  <c:v>550</c:v>
                </c:pt>
                <c:pt idx="1">
                  <c:v>550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E14-4253-9DAF-10BE30D11260}"/>
            </c:ext>
          </c:extLst>
        </c:ser>
        <c:ser>
          <c:idx val="2"/>
          <c:order val="2"/>
          <c:tx>
            <c:v>y-Achse</c:v>
          </c:tx>
          <c:spPr>
            <a:ln w="1905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dk1">
                  <a:tint val="75000"/>
                </a:schemeClr>
              </a:solidFill>
              <a:ln w="9525">
                <a:solidFill>
                  <a:schemeClr val="dk1">
                    <a:tint val="75000"/>
                  </a:schemeClr>
                </a:solidFill>
              </a:ln>
              <a:effectLst/>
            </c:spPr>
          </c:marker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clip" vert="horz" wrap="square" lIns="38100" tIns="19050" rIns="2520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(Flugzeugdaten!$R$5,Flugzeugdaten!$R$5)</c:f>
              <c:numCache>
                <c:formatCode>0.000</c:formatCode>
                <c:ptCount val="2"/>
                <c:pt idx="0">
                  <c:v>0.42</c:v>
                </c:pt>
                <c:pt idx="1">
                  <c:v>0.42</c:v>
                </c:pt>
              </c:numCache>
            </c:numRef>
          </c:xVal>
          <c:yVal>
            <c:numRef>
              <c:f>(Flugzeugdaten!$J$3,Flugzeugdaten!$J$4)</c:f>
              <c:numCache>
                <c:formatCode>0</c:formatCode>
                <c:ptCount val="2"/>
                <c:pt idx="0">
                  <c:v>750</c:v>
                </c:pt>
                <c:pt idx="1">
                  <c:v>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E14-4253-9DAF-10BE30D11260}"/>
            </c:ext>
          </c:extLst>
        </c:ser>
        <c:ser>
          <c:idx val="3"/>
          <c:order val="3"/>
          <c:tx>
            <c:v>aircraft</c:v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98500"/>
                </a:schemeClr>
              </a:solidFill>
              <a:ln w="9525">
                <a:solidFill>
                  <a:schemeClr val="dk1">
                    <a:tint val="985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3154A3F9-3B7C-44FE-A92C-F88581C24856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E14-4253-9DAF-10BE30D1126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94850D6-A680-411E-9A4C-02A96B82FAB9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0E14-4253-9DAF-10BE30D1126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292CD40-5F42-4729-BE92-A6BE72A4BCFA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0E14-4253-9DAF-10BE30D11260}"/>
                </c:ext>
              </c:extLst>
            </c:dLbl>
            <c:numFmt formatCode="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(Druckansicht!$F$16,Druckansicht!$F$18,Druckansicht!$F$12)</c:f>
              <c:numCache>
                <c:formatCode>0.000</c:formatCode>
                <c:ptCount val="3"/>
                <c:pt idx="0">
                  <c:v>0.43819460545637223</c:v>
                </c:pt>
                <c:pt idx="1">
                  <c:v>0.43819460545637223</c:v>
                </c:pt>
                <c:pt idx="2">
                  <c:v>0.4378805394990366</c:v>
                </c:pt>
              </c:numCache>
            </c:numRef>
          </c:xVal>
          <c:yVal>
            <c:numRef>
              <c:f>(Druckansicht!$D$16,Druckansicht!$D$18,Druckansicht!$D$12)</c:f>
              <c:numCache>
                <c:formatCode>0.0</c:formatCode>
                <c:ptCount val="3"/>
                <c:pt idx="0">
                  <c:v>517.55999999999995</c:v>
                </c:pt>
                <c:pt idx="1">
                  <c:v>517.55999999999995</c:v>
                </c:pt>
                <c:pt idx="2">
                  <c:v>519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Flugzeugdaten!$O$6:$O$8</c15:f>
                <c15:dlblRangeCache>
                  <c:ptCount val="3"/>
                  <c:pt idx="0">
                    <c:v>Start</c:v>
                  </c:pt>
                  <c:pt idx="1">
                    <c:v>Landung</c:v>
                  </c:pt>
                  <c:pt idx="2">
                    <c:v>ohne Treibstoff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0E14-4253-9DAF-10BE30D112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4893119"/>
        <c:axId val="1234886879"/>
      </c:scatterChart>
      <c:valAx>
        <c:axId val="1234893119"/>
        <c:scaling>
          <c:orientation val="minMax"/>
          <c:min val="0.420000000000000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Schwerpunktlage [m]</a:t>
                </a:r>
              </a:p>
            </c:rich>
          </c:tx>
          <c:layout>
            <c:manualLayout>
              <c:xMode val="edge"/>
              <c:yMode val="edge"/>
              <c:x val="0.43278940461389692"/>
              <c:y val="0.924628560460323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86879"/>
        <c:crosses val="autoZero"/>
        <c:crossBetween val="midCat"/>
      </c:valAx>
      <c:valAx>
        <c:axId val="1234886879"/>
        <c:scaling>
          <c:orientation val="minMax"/>
          <c:min val="550"/>
        </c:scaling>
        <c:delete val="0"/>
        <c:axPos val="l"/>
        <c:majorGridlines>
          <c:spPr>
            <a:ln w="9525" cap="rnd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Masse [kg]</a:t>
                </a:r>
              </a:p>
            </c:rich>
          </c:tx>
          <c:layout>
            <c:manualLayout>
              <c:xMode val="edge"/>
              <c:yMode val="edge"/>
              <c:x val="2.0064753418980528E-2"/>
              <c:y val="0.372476934559441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93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58254808312896"/>
          <c:y val="0"/>
          <c:w val="0.85041745191687101"/>
          <c:h val="0.87271014887171383"/>
        </c:manualLayout>
      </c:layout>
      <c:scatterChart>
        <c:scatterStyle val="lineMarker"/>
        <c:varyColors val="0"/>
        <c:ser>
          <c:idx val="0"/>
          <c:order val="0"/>
          <c:tx>
            <c:v>boundary</c:v>
          </c:tx>
          <c:spPr>
            <a:ln w="19050" cap="rnd">
              <a:solidFill>
                <a:schemeClr val="dk1">
                  <a:tint val="885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Flugzeugdaten!$K$3:$K$7</c:f>
              <c:numCache>
                <c:formatCode>0.000</c:formatCode>
                <c:ptCount val="5"/>
                <c:pt idx="0">
                  <c:v>0.52300000000000002</c:v>
                </c:pt>
                <c:pt idx="1">
                  <c:v>0.52300000000000002</c:v>
                </c:pt>
                <c:pt idx="2">
                  <c:v>0.42699999999999999</c:v>
                </c:pt>
                <c:pt idx="3">
                  <c:v>0.42699999999999999</c:v>
                </c:pt>
                <c:pt idx="4">
                  <c:v>0.52300000000000002</c:v>
                </c:pt>
              </c:numCache>
            </c:numRef>
          </c:xVal>
          <c:yVal>
            <c:numRef>
              <c:f>Flugzeugdaten!$J$3:$J$7</c:f>
              <c:numCache>
                <c:formatCode>0</c:formatCode>
                <c:ptCount val="5"/>
                <c:pt idx="0">
                  <c:v>750</c:v>
                </c:pt>
                <c:pt idx="1">
                  <c:v>557</c:v>
                </c:pt>
                <c:pt idx="2">
                  <c:v>557</c:v>
                </c:pt>
                <c:pt idx="3">
                  <c:v>750</c:v>
                </c:pt>
                <c:pt idx="4">
                  <c:v>750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B95-4001-AB85-990617947106}"/>
            </c:ext>
          </c:extLst>
        </c:ser>
        <c:ser>
          <c:idx val="1"/>
          <c:order val="1"/>
          <c:tx>
            <c:v>x-Achse</c:v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8"/>
            <c:spPr>
              <a:solidFill>
                <a:schemeClr val="dk1">
                  <a:tint val="55000"/>
                </a:schemeClr>
              </a:solidFill>
              <a:ln w="9525">
                <a:solidFill>
                  <a:schemeClr val="dk1">
                    <a:tint val="55000"/>
                  </a:schemeClr>
                </a:solidFill>
              </a:ln>
              <a:effectLst/>
            </c:spPr>
          </c:marker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44000" rIns="38100" bIns="0" anchor="b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b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Flugzeugdaten!$I$6:$I$7</c:f>
              <c:numCache>
                <c:formatCode>0.000</c:formatCode>
                <c:ptCount val="2"/>
                <c:pt idx="0">
                  <c:v>0.42699999999999999</c:v>
                </c:pt>
                <c:pt idx="1">
                  <c:v>0.52300000000000002</c:v>
                </c:pt>
              </c:numCache>
            </c:numRef>
          </c:xVal>
          <c:yVal>
            <c:numRef>
              <c:f>(Flugzeugdaten!$P$4,Flugzeugdaten!$P$4)</c:f>
              <c:numCache>
                <c:formatCode>0</c:formatCode>
                <c:ptCount val="2"/>
                <c:pt idx="0">
                  <c:v>550</c:v>
                </c:pt>
                <c:pt idx="1">
                  <c:v>550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B95-4001-AB85-990617947106}"/>
            </c:ext>
          </c:extLst>
        </c:ser>
        <c:ser>
          <c:idx val="2"/>
          <c:order val="2"/>
          <c:tx>
            <c:v>y-Achse</c:v>
          </c:tx>
          <c:spPr>
            <a:ln w="19050" cap="rnd">
              <a:noFill/>
              <a:round/>
            </a:ln>
            <a:effectLst/>
          </c:spPr>
          <c:marker>
            <c:symbol val="dash"/>
            <c:size val="8"/>
            <c:spPr>
              <a:solidFill>
                <a:schemeClr val="dk1">
                  <a:tint val="75000"/>
                </a:schemeClr>
              </a:solidFill>
              <a:ln w="9525">
                <a:solidFill>
                  <a:schemeClr val="dk1">
                    <a:tint val="75000"/>
                  </a:schemeClr>
                </a:solidFill>
              </a:ln>
              <a:effectLst/>
            </c:spPr>
          </c:marker>
          <c:dLbls>
            <c:numFmt formatCode="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2520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(Flugzeugdaten!$R$5,Flugzeugdaten!$R$5)</c:f>
              <c:numCache>
                <c:formatCode>0.000</c:formatCode>
                <c:ptCount val="2"/>
                <c:pt idx="0">
                  <c:v>0.42</c:v>
                </c:pt>
                <c:pt idx="1">
                  <c:v>0.42</c:v>
                </c:pt>
              </c:numCache>
            </c:numRef>
          </c:xVal>
          <c:yVal>
            <c:numRef>
              <c:f>(Flugzeugdaten!$J$3,Flugzeugdaten!$J$4)</c:f>
              <c:numCache>
                <c:formatCode>0</c:formatCode>
                <c:ptCount val="2"/>
                <c:pt idx="0">
                  <c:v>750</c:v>
                </c:pt>
                <c:pt idx="1">
                  <c:v>557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B95-4001-AB85-990617947106}"/>
            </c:ext>
          </c:extLst>
        </c:ser>
        <c:ser>
          <c:idx val="3"/>
          <c:order val="3"/>
          <c:tx>
            <c:v>aircraft</c:v>
          </c:tx>
          <c:spPr>
            <a:ln w="19050" cap="rnd">
              <a:solidFill>
                <a:schemeClr val="dk1">
                  <a:tint val="985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dk1">
                  <a:tint val="98500"/>
                </a:schemeClr>
              </a:solidFill>
              <a:ln w="9525">
                <a:solidFill>
                  <a:schemeClr val="dk1">
                    <a:tint val="98500"/>
                  </a:schemeClr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1BB1DD95-FC33-4FF5-9B77-628CE64B55A5}" type="CELLRANGE">
                      <a:rPr lang="en-US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B95-4001-AB85-99061794710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08BC331D-86F8-452A-9765-1448F8FCA0AA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5B95-4001-AB85-99061794710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2BB4612D-9B0B-4A1D-856D-5C3DF349611E}" type="CELLRANGE">
                      <a:rPr lang="de-DE"/>
                      <a:pPr/>
                      <a:t>[ZELLBEREICH]</a:t>
                    </a:fld>
                    <a:endParaRPr lang="de-DE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5B95-4001-AB85-990617947106}"/>
                </c:ext>
              </c:extLst>
            </c:dLbl>
            <c:numFmt formatCode="0.0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(Druckansicht!$F$16,Druckansicht!$F$18,Druckansicht!$F$12)</c:f>
              <c:numCache>
                <c:formatCode>0.000</c:formatCode>
                <c:ptCount val="3"/>
                <c:pt idx="0">
                  <c:v>0.43819460545637223</c:v>
                </c:pt>
                <c:pt idx="1">
                  <c:v>0.43819460545637223</c:v>
                </c:pt>
                <c:pt idx="2">
                  <c:v>0.4378805394990366</c:v>
                </c:pt>
              </c:numCache>
            </c:numRef>
          </c:xVal>
          <c:yVal>
            <c:numRef>
              <c:f>(Druckansicht!$D$16,Druckansicht!$D$18,Druckansicht!$D$12)</c:f>
              <c:numCache>
                <c:formatCode>0.0</c:formatCode>
                <c:ptCount val="3"/>
                <c:pt idx="0">
                  <c:v>517.55999999999995</c:v>
                </c:pt>
                <c:pt idx="1">
                  <c:v>517.55999999999995</c:v>
                </c:pt>
                <c:pt idx="2">
                  <c:v>519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Flugzeugdaten!$O$6:$O$8</c15:f>
                <c15:dlblRangeCache>
                  <c:ptCount val="3"/>
                  <c:pt idx="0">
                    <c:v>Start</c:v>
                  </c:pt>
                  <c:pt idx="1">
                    <c:v>Landung</c:v>
                  </c:pt>
                  <c:pt idx="2">
                    <c:v>ohne Treibstoff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6-5B95-4001-AB85-9906179471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4893119"/>
        <c:axId val="1234886879"/>
      </c:scatterChart>
      <c:valAx>
        <c:axId val="1234893119"/>
        <c:scaling>
          <c:orientation val="minMax"/>
          <c:min val="0.4200000000000000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Schwerpunktlage [m]</a:t>
                </a:r>
              </a:p>
            </c:rich>
          </c:tx>
          <c:layout>
            <c:manualLayout>
              <c:xMode val="edge"/>
              <c:yMode val="edge"/>
              <c:x val="0.43278940461389692"/>
              <c:y val="0.9246285604603239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86879"/>
        <c:crosses val="autoZero"/>
        <c:crossBetween val="midCat"/>
      </c:valAx>
      <c:valAx>
        <c:axId val="1234886879"/>
        <c:scaling>
          <c:orientation val="minMax"/>
          <c:min val="550"/>
        </c:scaling>
        <c:delete val="0"/>
        <c:axPos val="l"/>
        <c:majorGridlines>
          <c:spPr>
            <a:ln w="9525" cap="rnd" cmpd="sng" algn="ctr">
              <a:solidFill>
                <a:schemeClr val="tx1">
                  <a:lumMod val="25000"/>
                  <a:lumOff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Masse [kg]</a:t>
                </a:r>
              </a:p>
            </c:rich>
          </c:tx>
          <c:layout>
            <c:manualLayout>
              <c:xMode val="edge"/>
              <c:yMode val="edge"/>
              <c:x val="2.0064753418980528E-2"/>
              <c:y val="0.372476934559441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2348931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2</xdr:row>
      <xdr:rowOff>180975</xdr:rowOff>
    </xdr:from>
    <xdr:to>
      <xdr:col>12</xdr:col>
      <xdr:colOff>647700</xdr:colOff>
      <xdr:row>25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20</xdr:row>
      <xdr:rowOff>6594</xdr:rowOff>
    </xdr:from>
    <xdr:to>
      <xdr:col>6</xdr:col>
      <xdr:colOff>904875</xdr:colOff>
      <xdr:row>47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1"/>
  </sheetPr>
  <dimension ref="A1:N25"/>
  <sheetViews>
    <sheetView showGridLines="0" showRowColHeaders="0" tabSelected="1" zoomScaleNormal="100" workbookViewId="0">
      <selection activeCell="C5" sqref="C5"/>
    </sheetView>
  </sheetViews>
  <sheetFormatPr baseColWidth="10" defaultColWidth="11.42578125" defaultRowHeight="15" x14ac:dyDescent="0.25"/>
  <cols>
    <col min="1" max="1" width="14.140625" customWidth="1"/>
    <col min="2" max="3" width="11.42578125" customWidth="1"/>
    <col min="4" max="4" width="12" customWidth="1"/>
    <col min="5" max="7" width="11.42578125" customWidth="1"/>
  </cols>
  <sheetData>
    <row r="1" spans="1:14" ht="26.25" x14ac:dyDescent="0.4">
      <c r="A1" s="77" t="str">
        <f>Druckansicht!$A$1</f>
        <v>D-EWER</v>
      </c>
      <c r="B1" s="77"/>
      <c r="C1" s="77"/>
      <c r="D1" s="78" t="str">
        <f>Druckansicht!$B$1</f>
        <v>Masse &amp; Schwerpunkt Berechnung</v>
      </c>
      <c r="E1" s="78"/>
      <c r="F1" s="78"/>
      <c r="G1" s="78"/>
      <c r="H1" s="78"/>
      <c r="I1" s="78"/>
      <c r="J1" s="75" t="str">
        <f>Druckansicht!$F$1</f>
        <v>Luftfahrtverein Mainz e.V.</v>
      </c>
      <c r="K1" s="75"/>
      <c r="L1" s="75"/>
      <c r="M1" s="61"/>
      <c r="N1" s="61"/>
    </row>
    <row r="2" spans="1:14" ht="18.75" customHeight="1" x14ac:dyDescent="0.3">
      <c r="A2" s="16" t="str">
        <f>Druckansicht!$A$2</f>
        <v>Aquila A210</v>
      </c>
      <c r="B2" s="76" t="str">
        <f>Druckansicht!$A$48</f>
        <v>Kein Ersatz für die im Flughandbuch beschriebene Berechnung. Alle Angaben ohne Gewähr.</v>
      </c>
      <c r="C2" s="76"/>
      <c r="D2" s="76"/>
      <c r="E2" s="76"/>
      <c r="F2" s="76"/>
      <c r="G2" s="76"/>
      <c r="H2" s="76"/>
      <c r="I2" s="76"/>
      <c r="J2" s="75" t="str">
        <f>Druckansicht!$F$2</f>
        <v>Wägedaten vom 03.11.2020</v>
      </c>
      <c r="K2" s="75"/>
      <c r="L2" s="75"/>
      <c r="M2" s="61"/>
      <c r="N2" s="61"/>
    </row>
    <row r="3" spans="1:14" x14ac:dyDescent="0.25">
      <c r="A3" s="14"/>
      <c r="B3" s="14"/>
      <c r="C3" s="14"/>
      <c r="D3" s="14"/>
      <c r="E3" s="14"/>
    </row>
    <row r="4" spans="1:14" ht="18.75" x14ac:dyDescent="0.3">
      <c r="A4" s="73" t="s">
        <v>0</v>
      </c>
      <c r="B4" s="74"/>
      <c r="C4" s="74"/>
      <c r="D4" s="74"/>
      <c r="E4" s="79"/>
    </row>
    <row r="5" spans="1:14" ht="18.75" x14ac:dyDescent="0.3">
      <c r="A5" s="39" t="s">
        <v>1</v>
      </c>
      <c r="B5" s="28" t="s">
        <v>2</v>
      </c>
      <c r="C5" s="51" t="s">
        <v>3</v>
      </c>
      <c r="D5" s="52" t="s">
        <v>4</v>
      </c>
      <c r="E5" s="31" t="s">
        <v>3</v>
      </c>
      <c r="F5" s="13"/>
    </row>
    <row r="6" spans="1:14" ht="18.75" x14ac:dyDescent="0.3">
      <c r="A6" s="40" t="s">
        <v>5</v>
      </c>
      <c r="B6" s="80">
        <f ca="1">TODAY()</f>
        <v>44295</v>
      </c>
      <c r="C6" s="80"/>
      <c r="D6" s="80"/>
      <c r="E6" s="81"/>
      <c r="F6" s="13"/>
    </row>
    <row r="7" spans="1:14" ht="18.75" x14ac:dyDescent="0.3">
      <c r="A7" s="41" t="s">
        <v>6</v>
      </c>
      <c r="B7" s="70"/>
      <c r="C7" s="70"/>
      <c r="D7" s="70"/>
      <c r="E7" s="71"/>
      <c r="F7" s="13"/>
    </row>
    <row r="8" spans="1:14" x14ac:dyDescent="0.25">
      <c r="A8" s="14"/>
      <c r="B8" s="59"/>
    </row>
    <row r="9" spans="1:14" ht="18.75" x14ac:dyDescent="0.3">
      <c r="A9" s="60" t="s">
        <v>7</v>
      </c>
      <c r="B9" s="72" t="s">
        <v>8</v>
      </c>
      <c r="C9" s="72"/>
      <c r="D9" s="72"/>
      <c r="E9" s="42" t="s">
        <v>9</v>
      </c>
    </row>
    <row r="10" spans="1:14" ht="18.75" x14ac:dyDescent="0.3">
      <c r="A10" s="43" t="s">
        <v>10</v>
      </c>
      <c r="B10" s="44"/>
      <c r="D10" s="55">
        <v>0.75</v>
      </c>
      <c r="E10" s="27"/>
    </row>
    <row r="11" spans="1:14" ht="18.75" x14ac:dyDescent="0.3">
      <c r="A11" s="19" t="s">
        <v>11</v>
      </c>
      <c r="B11" s="48"/>
      <c r="C11" s="49"/>
      <c r="D11" s="56">
        <v>0.75</v>
      </c>
      <c r="E11" s="27"/>
    </row>
    <row r="12" spans="1:14" ht="18.75" x14ac:dyDescent="0.3">
      <c r="A12" s="46" t="str">
        <f>Druckansicht!A11</f>
        <v>Gepäck (max. 40 kg)</v>
      </c>
      <c r="B12" s="44"/>
      <c r="C12" s="50"/>
      <c r="D12" s="47"/>
      <c r="E12" s="27"/>
    </row>
    <row r="13" spans="1:14" ht="18.75" x14ac:dyDescent="0.3">
      <c r="A13" s="15"/>
      <c r="B13" s="15"/>
      <c r="C13" s="45"/>
      <c r="D13" s="15"/>
      <c r="E13" s="15"/>
    </row>
    <row r="14" spans="1:14" ht="18.75" x14ac:dyDescent="0.3">
      <c r="A14" s="73" t="s">
        <v>12</v>
      </c>
      <c r="B14" s="74"/>
      <c r="C14" s="74"/>
      <c r="D14" s="74"/>
      <c r="E14" s="42" t="s">
        <v>13</v>
      </c>
    </row>
    <row r="15" spans="1:14" ht="18.75" x14ac:dyDescent="0.3">
      <c r="A15" s="86" t="str">
        <f>Druckansicht!A13</f>
        <v>Ausfliegbarer Treibstoff (max. 109,6 L)</v>
      </c>
      <c r="B15" s="87"/>
      <c r="C15" s="87"/>
      <c r="D15" s="88"/>
      <c r="E15" s="27"/>
    </row>
    <row r="16" spans="1:14" ht="18.75" x14ac:dyDescent="0.3">
      <c r="A16" s="83" t="str">
        <f>Druckansicht!A15</f>
        <v>Treibstoff für Anlassen &amp; Rollen</v>
      </c>
      <c r="B16" s="84"/>
      <c r="C16" s="84"/>
      <c r="D16" s="85"/>
      <c r="E16" s="27">
        <v>2</v>
      </c>
    </row>
    <row r="17" spans="1:5" ht="18.75" x14ac:dyDescent="0.3">
      <c r="A17" s="89" t="str">
        <f>Druckansicht!A17</f>
        <v>Treibstoff für Flugstrecke</v>
      </c>
      <c r="B17" s="90"/>
      <c r="C17" s="90"/>
      <c r="D17" s="91"/>
      <c r="E17" s="27"/>
    </row>
    <row r="19" spans="1:5" ht="18.75" x14ac:dyDescent="0.3">
      <c r="A19" s="73" t="s">
        <v>14</v>
      </c>
      <c r="B19" s="74"/>
      <c r="C19" s="74"/>
      <c r="D19" s="74"/>
      <c r="E19" s="79"/>
    </row>
    <row r="20" spans="1:5" ht="18.75" x14ac:dyDescent="0.3">
      <c r="A20" s="92"/>
      <c r="B20" s="93"/>
      <c r="C20" s="94"/>
      <c r="D20" s="53" t="s">
        <v>15</v>
      </c>
      <c r="E20" s="54" t="s">
        <v>16</v>
      </c>
    </row>
    <row r="21" spans="1:5" ht="18.75" x14ac:dyDescent="0.3">
      <c r="A21" s="127" t="str">
        <f>Druckansicht!A16</f>
        <v>Startmasse (max. 750 kg)</v>
      </c>
      <c r="B21" s="128"/>
      <c r="C21" s="129"/>
      <c r="D21" s="130">
        <f>Druckansicht!D16</f>
        <v>517.55999999999995</v>
      </c>
      <c r="E21" s="131">
        <f>Druckansicht!F16</f>
        <v>0.43819460545637223</v>
      </c>
    </row>
    <row r="22" spans="1:5" ht="18.75" x14ac:dyDescent="0.3">
      <c r="A22" s="83" t="str">
        <f>Druckansicht!A18</f>
        <v>Landemasse (max. 750 kg)</v>
      </c>
      <c r="B22" s="84"/>
      <c r="C22" s="85"/>
      <c r="D22" s="132">
        <f>Druckansicht!D18</f>
        <v>517.55999999999995</v>
      </c>
      <c r="E22" s="133">
        <f>Druckansicht!F18</f>
        <v>0.43819460545637223</v>
      </c>
    </row>
    <row r="23" spans="1:5" ht="18.75" x14ac:dyDescent="0.3">
      <c r="A23" s="86" t="str">
        <f>Druckansicht!A12</f>
        <v>Flugmasse ohne Treibstoff</v>
      </c>
      <c r="B23" s="87"/>
      <c r="C23" s="88"/>
      <c r="D23" s="17">
        <f>Druckansicht!D12</f>
        <v>519</v>
      </c>
      <c r="E23" s="18">
        <f>Druckansicht!F12</f>
        <v>0.4378805394990366</v>
      </c>
    </row>
    <row r="25" spans="1:5" x14ac:dyDescent="0.25">
      <c r="A25" s="82" t="s">
        <v>17</v>
      </c>
      <c r="B25" s="82"/>
      <c r="C25" s="82"/>
      <c r="D25" s="82"/>
      <c r="E25" s="82"/>
    </row>
  </sheetData>
  <sheetProtection sheet="1" objects="1" scenarios="1" selectLockedCells="1"/>
  <mergeCells count="19">
    <mergeCell ref="A25:E25"/>
    <mergeCell ref="A21:C21"/>
    <mergeCell ref="A22:C22"/>
    <mergeCell ref="A15:D15"/>
    <mergeCell ref="A16:D16"/>
    <mergeCell ref="A17:D17"/>
    <mergeCell ref="A19:E19"/>
    <mergeCell ref="A23:C23"/>
    <mergeCell ref="A20:C20"/>
    <mergeCell ref="B7:E7"/>
    <mergeCell ref="B9:D9"/>
    <mergeCell ref="A14:D14"/>
    <mergeCell ref="J2:L2"/>
    <mergeCell ref="J1:L1"/>
    <mergeCell ref="B2:I2"/>
    <mergeCell ref="A1:C1"/>
    <mergeCell ref="D1:I1"/>
    <mergeCell ref="A4:E4"/>
    <mergeCell ref="B6:E6"/>
  </mergeCells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1EB20352-4436-4752-8913-CF3D2B38E902}">
            <x14:iconSet custom="1">
              <x14:cfvo type="percent">
                <xm:f>0</xm:f>
              </x14:cfvo>
              <x14:cfvo type="num">
                <xm:f>0</xm:f>
              </x14:cfvo>
              <x14:cfvo type="num" gte="0">
                <xm:f>1</xm:f>
              </x14:cfvo>
              <x14:cfIcon iconSet="3Symbols" iconId="0"/>
              <x14:cfIcon iconSet="NoIcons" iconId="0"/>
              <x14:cfIcon iconSet="3Symbols" iconId="0"/>
            </x14:iconSet>
          </x14:cfRule>
          <xm:sqref>D10 D11</xm:sqref>
        </x14:conditionalFormatting>
        <x14:conditionalFormatting xmlns:xm="http://schemas.microsoft.com/office/excel/2006/main">
          <x14:cfRule type="iconSet" priority="9" id="{E8A6CA9B-2003-4302-B048-DDD422F1E922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formula" gte="0">
                <xm:f>Flugzeugdaten!$G$5</xm:f>
              </x14:cfvo>
              <x14:cfIcon iconSet="3Symbols" iconId="0"/>
              <x14:cfIcon iconSet="NoIcons" iconId="0"/>
              <x14:cfIcon iconSet="3Symbols" iconId="0"/>
            </x14:iconSet>
          </x14:cfRule>
          <xm:sqref>E12</xm:sqref>
        </x14:conditionalFormatting>
        <x14:conditionalFormatting xmlns:xm="http://schemas.microsoft.com/office/excel/2006/main">
          <x14:cfRule type="iconSet" priority="8" id="{109C95A4-F0DD-43DD-A802-930FD32992A2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Flugzeugdaten!$H$8</xm:f>
              </x14:cfvo>
              <x14:cfIcon iconSet="NoIcons" iconId="0"/>
              <x14:cfIcon iconSet="NoIcons" iconId="0"/>
              <x14:cfIcon iconSet="3Symbols" iconId="0"/>
            </x14:iconSet>
          </x14:cfRule>
          <xm:sqref>E15</xm:sqref>
        </x14:conditionalFormatting>
        <x14:conditionalFormatting xmlns:xm="http://schemas.microsoft.com/office/excel/2006/main">
          <x14:cfRule type="iconSet" priority="19" id="{33E0FA0B-349B-4538-8FD5-C61702FCE636}">
            <x14:iconSet custom="1">
              <x14:cfvo type="percent">
                <xm:f>0</xm:f>
              </x14:cfvo>
              <x14:cfvo type="formula">
                <xm:f>$E$15-$E$16-Flugzeugdaten!$Q$10</xm:f>
              </x14:cfvo>
              <x14:cfvo type="formula">
                <xm:f>$E$15-$E$16-Flugzeugdaten!$Q$9</xm:f>
              </x14:cfvo>
              <x14:cfIcon iconSet="NoIcons" iconId="0"/>
              <x14:cfIcon iconSet="3Symbols" iconId="1"/>
              <x14:cfIcon iconSet="3Symbols" iconId="0"/>
            </x14:iconSet>
          </x14:cfRule>
          <xm:sqref>E17</xm:sqref>
        </x14:conditionalFormatting>
        <x14:conditionalFormatting xmlns:xm="http://schemas.microsoft.com/office/excel/2006/main">
          <x14:cfRule type="iconSet" priority="3" id="{CD3A8041-2881-41CD-81A5-94814CA7C7CA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 gte="0">
                <xm:f>10</xm:f>
              </x14:cfvo>
              <x14:cfIcon iconSet="3Symbols" iconId="0"/>
              <x14:cfIcon iconSet="NoIcons" iconId="0"/>
              <x14:cfIcon iconSet="3Symbols" iconId="1"/>
            </x14:iconSet>
          </x14:cfRule>
          <xm:sqref>E16</xm:sqref>
        </x14:conditionalFormatting>
        <x14:conditionalFormatting xmlns:xm="http://schemas.microsoft.com/office/excel/2006/main">
          <x14:cfRule type="iconSet" priority="2" id="{5CAB03A7-91A6-464C-B62E-BF38BEB7500E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percent">
                <xm:f>67</xm:f>
              </x14:cfvo>
              <x14:cfIcon iconSet="3Symbols" iconId="0"/>
              <x14:cfIcon iconSet="NoIcons" iconId="0"/>
              <x14:cfIcon iconSet="NoIcons" iconId="0"/>
            </x14:iconSet>
          </x14:cfRule>
          <xm:sqref>E10:E11</xm:sqref>
        </x14:conditionalFormatting>
        <x14:conditionalFormatting xmlns:xm="http://schemas.microsoft.com/office/excel/2006/main">
          <x14:cfRule type="iconSet" priority="20" id="{D64BFDFD-0E8A-4495-9145-267D83350995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Flugzeugdaten!$G$3</xm:f>
              </x14:cfvo>
              <x14:cfIcon iconSet="NoIcons" iconId="0"/>
              <x14:cfIcon iconSet="NoIcons" iconId="0"/>
              <x14:cfIcon iconSet="3Symbols" iconId="0"/>
            </x14:iconSet>
          </x14:cfRule>
          <xm:sqref>D21:D23</xm:sqref>
        </x14:conditionalFormatting>
        <x14:conditionalFormatting xmlns:xm="http://schemas.microsoft.com/office/excel/2006/main">
          <x14:cfRule type="iconSet" priority="23" id="{A6F58696-C2C8-4F88-9092-9F161B4791A2}">
            <x14:iconSet custom="1">
              <x14:cfvo type="percent">
                <xm:f>0</xm:f>
              </x14:cfvo>
              <x14:cfvo type="formula">
                <xm:f>Flugzeugdaten!$I$6</xm:f>
              </x14:cfvo>
              <x14:cfvo type="formula" gte="0">
                <xm:f>Flugzeugdaten!$I$7</xm:f>
              </x14:cfvo>
              <x14:cfIcon iconSet="3Symbols" iconId="0"/>
              <x14:cfIcon iconSet="NoIcons" iconId="0"/>
              <x14:cfIcon iconSet="3Symbols" iconId="0"/>
            </x14:iconSet>
          </x14:cfRule>
          <xm:sqref>E21:E23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0"/>
  </sheetPr>
  <dimension ref="A1:I48"/>
  <sheetViews>
    <sheetView showGridLines="0" showRowColHeaders="0" showWhiteSpace="0" zoomScaleNormal="100" workbookViewId="0"/>
  </sheetViews>
  <sheetFormatPr baseColWidth="10" defaultColWidth="11.42578125" defaultRowHeight="15" x14ac:dyDescent="0.25"/>
  <cols>
    <col min="1" max="1" width="14.85546875" customWidth="1"/>
    <col min="2" max="2" width="19.28515625" customWidth="1"/>
    <col min="3" max="3" width="12.140625" customWidth="1"/>
    <col min="4" max="5" width="7.140625" customWidth="1"/>
    <col min="6" max="6" width="13" customWidth="1"/>
    <col min="7" max="7" width="13.7109375" customWidth="1"/>
  </cols>
  <sheetData>
    <row r="1" spans="1:9" ht="28.5" x14ac:dyDescent="0.3">
      <c r="A1" s="36" t="str">
        <f>Flugzeugdaten!$C$2</f>
        <v>D-EWER</v>
      </c>
      <c r="B1" s="110" t="s">
        <v>18</v>
      </c>
      <c r="C1" s="110"/>
      <c r="D1" s="110"/>
      <c r="E1" s="110"/>
      <c r="F1" s="111" t="s">
        <v>19</v>
      </c>
      <c r="G1" s="111"/>
      <c r="H1" s="61"/>
      <c r="I1" s="61"/>
    </row>
    <row r="2" spans="1:9" ht="18.75" x14ac:dyDescent="0.3">
      <c r="A2" s="37" t="str">
        <f>Flugzeugdaten!$C$3</f>
        <v>Aquila A210</v>
      </c>
      <c r="C2" s="34"/>
      <c r="F2" s="112" t="str">
        <f>Flugzeugdaten!$A$4</f>
        <v>Wägedaten vom 03.11.2020</v>
      </c>
      <c r="G2" s="112"/>
      <c r="H2" s="61"/>
      <c r="I2" s="61"/>
    </row>
    <row r="4" spans="1:9" x14ac:dyDescent="0.25">
      <c r="A4" s="101" t="s">
        <v>0</v>
      </c>
      <c r="B4" s="102"/>
      <c r="C4" s="63" t="s">
        <v>2</v>
      </c>
      <c r="D4" s="105" t="str">
        <f>Dateneingabe!C5</f>
        <v>EDFZ</v>
      </c>
      <c r="E4" s="105"/>
      <c r="F4" s="62" t="s">
        <v>4</v>
      </c>
      <c r="G4" s="64" t="str">
        <f>Dateneingabe!E5</f>
        <v>EDFZ</v>
      </c>
    </row>
    <row r="5" spans="1:9" x14ac:dyDescent="0.25">
      <c r="A5" s="106" t="s">
        <v>6</v>
      </c>
      <c r="B5" s="107"/>
      <c r="C5" s="106">
        <f>Dateneingabe!B7</f>
        <v>0</v>
      </c>
      <c r="D5" s="105"/>
      <c r="E5" s="107"/>
      <c r="F5" s="29" t="s">
        <v>5</v>
      </c>
      <c r="G5" s="30">
        <f ca="1">Dateneingabe!B6</f>
        <v>44295</v>
      </c>
    </row>
    <row r="6" spans="1:9" x14ac:dyDescent="0.25">
      <c r="A6" s="100"/>
      <c r="B6" s="100"/>
    </row>
    <row r="7" spans="1:9" x14ac:dyDescent="0.25">
      <c r="A7" s="101" t="s">
        <v>20</v>
      </c>
      <c r="B7" s="102"/>
      <c r="C7" s="65" t="s">
        <v>21</v>
      </c>
      <c r="D7" s="108" t="s">
        <v>15</v>
      </c>
      <c r="E7" s="108"/>
      <c r="F7" s="65" t="s">
        <v>22</v>
      </c>
      <c r="G7" s="65" t="s">
        <v>23</v>
      </c>
    </row>
    <row r="8" spans="1:9" x14ac:dyDescent="0.25">
      <c r="A8" s="103" t="s">
        <v>24</v>
      </c>
      <c r="B8" s="104"/>
      <c r="C8" s="2"/>
      <c r="D8" s="97">
        <f>Flugzeugdaten!$A$6</f>
        <v>519</v>
      </c>
      <c r="E8" s="97"/>
      <c r="F8" s="66">
        <f>Flugzeugdaten!$B$6</f>
        <v>0.4378805394990366</v>
      </c>
      <c r="G8" s="67">
        <f>Flugzeugdaten!$C$6</f>
        <v>227.26</v>
      </c>
    </row>
    <row r="9" spans="1:9" x14ac:dyDescent="0.25">
      <c r="A9" s="58" t="s">
        <v>10</v>
      </c>
      <c r="B9" s="57" t="str">
        <f>"(Sitz "&amp;TEXT(Dateneingabe!D10*100,"0")&amp;"% hinten)"</f>
        <v>(Sitz 75% hinten)</v>
      </c>
      <c r="C9" s="2"/>
      <c r="D9" s="98">
        <f>Dateneingabe!$E$10</f>
        <v>0</v>
      </c>
      <c r="E9" s="99"/>
      <c r="F9" s="66">
        <f>Flugzeugdaten!R11</f>
        <v>0.55625000000000002</v>
      </c>
      <c r="G9" s="67">
        <f>D9*F9</f>
        <v>0</v>
      </c>
    </row>
    <row r="10" spans="1:9" x14ac:dyDescent="0.25">
      <c r="A10" s="58" t="s">
        <v>11</v>
      </c>
      <c r="B10" s="57" t="str">
        <f>"(Sitz "&amp;TEXT(Dateneingabe!D11*100,"0")&amp;"% hinten)"</f>
        <v>(Sitz 75% hinten)</v>
      </c>
      <c r="C10" s="2"/>
      <c r="D10" s="98">
        <f>Dateneingabe!$E$11</f>
        <v>0</v>
      </c>
      <c r="E10" s="99"/>
      <c r="F10" s="66">
        <f>Flugzeugdaten!R12</f>
        <v>0.55625000000000002</v>
      </c>
      <c r="G10" s="67">
        <f>D10*F10</f>
        <v>0</v>
      </c>
    </row>
    <row r="11" spans="1:9" x14ac:dyDescent="0.25">
      <c r="A11" s="113" t="str">
        <f>"Gepäck (max. "&amp;TEXT(Flugzeugdaten!$G$5,"0")&amp;" kg)"</f>
        <v>Gepäck (max. 40 kg)</v>
      </c>
      <c r="B11" s="114"/>
      <c r="C11" s="32"/>
      <c r="D11" s="97">
        <f>Dateneingabe!$E$12</f>
        <v>0</v>
      </c>
      <c r="E11" s="97"/>
      <c r="F11" s="66">
        <f>Flugzeugdaten!$E$5</f>
        <v>1.3</v>
      </c>
      <c r="G11" s="67">
        <f>D11*F11</f>
        <v>0</v>
      </c>
    </row>
    <row r="12" spans="1:9" x14ac:dyDescent="0.25">
      <c r="A12" s="119" t="s">
        <v>25</v>
      </c>
      <c r="B12" s="120"/>
      <c r="C12" s="33"/>
      <c r="D12" s="96">
        <f>SUM(D8:E11)</f>
        <v>519</v>
      </c>
      <c r="E12" s="96"/>
      <c r="F12" s="69">
        <f>G12/D12</f>
        <v>0.4378805394990366</v>
      </c>
      <c r="G12" s="68">
        <f>SUM(G8:G11)</f>
        <v>227.26</v>
      </c>
    </row>
    <row r="13" spans="1:9" x14ac:dyDescent="0.25">
      <c r="A13" s="113" t="str">
        <f>"Ausfliegbarer Treibstoff (max. "&amp;TEXT(Flugzeugdaten!$H$8,"0,0")&amp;" L)"</f>
        <v>Ausfliegbarer Treibstoff (max. 109,6 L)</v>
      </c>
      <c r="B13" s="114"/>
      <c r="C13" s="3">
        <f>Dateneingabe!$E$15</f>
        <v>0</v>
      </c>
      <c r="D13" s="97">
        <f>C13*Flugzeugdaten!$N$3</f>
        <v>0</v>
      </c>
      <c r="E13" s="97"/>
      <c r="F13" s="66">
        <f>Flugzeugdaten!$E$6</f>
        <v>0.32500000000000001</v>
      </c>
      <c r="G13" s="67">
        <f>D13*F13</f>
        <v>0</v>
      </c>
    </row>
    <row r="14" spans="1:9" x14ac:dyDescent="0.25">
      <c r="A14" s="115" t="s">
        <v>26</v>
      </c>
      <c r="B14" s="116"/>
      <c r="C14" s="3"/>
      <c r="D14" s="96">
        <f>SUM(D12:D13)</f>
        <v>519</v>
      </c>
      <c r="E14" s="96"/>
      <c r="F14" s="69">
        <f>G14/D14</f>
        <v>0.4378805394990366</v>
      </c>
      <c r="G14" s="68">
        <f>SUM(G12:G13)</f>
        <v>227.26</v>
      </c>
    </row>
    <row r="15" spans="1:9" x14ac:dyDescent="0.25">
      <c r="A15" s="113" t="s">
        <v>27</v>
      </c>
      <c r="B15" s="114"/>
      <c r="C15" s="3">
        <f>Dateneingabe!$E$16</f>
        <v>2</v>
      </c>
      <c r="D15" s="97">
        <f>-C15*Flugzeugdaten!$N$3</f>
        <v>-1.44</v>
      </c>
      <c r="E15" s="97"/>
      <c r="F15" s="66">
        <f>Flugzeugdaten!$E$6</f>
        <v>0.32500000000000001</v>
      </c>
      <c r="G15" s="67">
        <f>D15*F15</f>
        <v>-0.46799999999999997</v>
      </c>
    </row>
    <row r="16" spans="1:9" x14ac:dyDescent="0.25">
      <c r="A16" s="115" t="str">
        <f>"Startmasse (max. "&amp;TEXT(Flugzeugdaten!$G$3, "0")&amp;" kg)"</f>
        <v>Startmasse (max. 750 kg)</v>
      </c>
      <c r="B16" s="116"/>
      <c r="C16" s="3"/>
      <c r="D16" s="96">
        <f>SUM(D14:D15)</f>
        <v>517.55999999999995</v>
      </c>
      <c r="E16" s="96"/>
      <c r="F16" s="69">
        <f>G16/D16</f>
        <v>0.43819460545637223</v>
      </c>
      <c r="G16" s="68">
        <f>SUM(G14:G15)</f>
        <v>226.792</v>
      </c>
    </row>
    <row r="17" spans="1:7" x14ac:dyDescent="0.25">
      <c r="A17" s="117" t="s">
        <v>28</v>
      </c>
      <c r="B17" s="118"/>
      <c r="C17" s="3">
        <f>Dateneingabe!$E$17</f>
        <v>0</v>
      </c>
      <c r="D17" s="97">
        <f>-C17*Flugzeugdaten!$N$3</f>
        <v>0</v>
      </c>
      <c r="E17" s="97"/>
      <c r="F17" s="66">
        <f>Flugzeugdaten!$E$6</f>
        <v>0.32500000000000001</v>
      </c>
      <c r="G17" s="67">
        <f>D17*F17</f>
        <v>0</v>
      </c>
    </row>
    <row r="18" spans="1:7" x14ac:dyDescent="0.25">
      <c r="A18" s="115" t="str">
        <f>"Landemasse (max. "&amp;TEXT(Flugzeugdaten!$G$4, "0")&amp;" kg)"</f>
        <v>Landemasse (max. 750 kg)</v>
      </c>
      <c r="B18" s="116"/>
      <c r="C18" s="3"/>
      <c r="D18" s="96">
        <f>SUM(D16:D17)</f>
        <v>517.55999999999995</v>
      </c>
      <c r="E18" s="96"/>
      <c r="F18" s="69">
        <f>G18/D18</f>
        <v>0.43819460545637223</v>
      </c>
      <c r="G18" s="68">
        <f>SUM(G16:G17)</f>
        <v>226.792</v>
      </c>
    </row>
    <row r="19" spans="1:7" x14ac:dyDescent="0.25">
      <c r="A19" s="100"/>
      <c r="B19" s="100"/>
    </row>
    <row r="20" spans="1:7" x14ac:dyDescent="0.25">
      <c r="A20" s="101" t="s">
        <v>29</v>
      </c>
      <c r="B20" s="102"/>
      <c r="C20" s="95" t="s">
        <v>30</v>
      </c>
      <c r="D20" s="95"/>
      <c r="E20" s="95"/>
      <c r="F20" s="95"/>
      <c r="G20" s="95"/>
    </row>
    <row r="22" spans="1:7" x14ac:dyDescent="0.25">
      <c r="B22" s="35" t="s">
        <v>31</v>
      </c>
      <c r="G22" t="s">
        <v>32</v>
      </c>
    </row>
    <row r="48" spans="1:7" x14ac:dyDescent="0.25">
      <c r="A48" s="109" t="s">
        <v>33</v>
      </c>
      <c r="B48" s="109"/>
      <c r="C48" s="109"/>
      <c r="D48" s="109"/>
      <c r="E48" s="109"/>
      <c r="F48" s="109"/>
      <c r="G48" s="109"/>
    </row>
  </sheetData>
  <sheetProtection sheet="1" objects="1" scenarios="1"/>
  <mergeCells count="34">
    <mergeCell ref="A48:G48"/>
    <mergeCell ref="B1:E1"/>
    <mergeCell ref="F1:G1"/>
    <mergeCell ref="F2:G2"/>
    <mergeCell ref="A20:B20"/>
    <mergeCell ref="A15:B15"/>
    <mergeCell ref="A16:B16"/>
    <mergeCell ref="A17:B17"/>
    <mergeCell ref="A18:B18"/>
    <mergeCell ref="A19:B19"/>
    <mergeCell ref="A11:B11"/>
    <mergeCell ref="A12:B12"/>
    <mergeCell ref="A13:B13"/>
    <mergeCell ref="A14:B14"/>
    <mergeCell ref="A4:B4"/>
    <mergeCell ref="A5:B5"/>
    <mergeCell ref="A6:B6"/>
    <mergeCell ref="A7:B7"/>
    <mergeCell ref="A8:B8"/>
    <mergeCell ref="D4:E4"/>
    <mergeCell ref="C5:E5"/>
    <mergeCell ref="D7:E7"/>
    <mergeCell ref="D8:E8"/>
    <mergeCell ref="D11:E11"/>
    <mergeCell ref="D10:E10"/>
    <mergeCell ref="D9:E9"/>
    <mergeCell ref="D12:E12"/>
    <mergeCell ref="D13:E13"/>
    <mergeCell ref="C20:G20"/>
    <mergeCell ref="D14:E14"/>
    <mergeCell ref="D15:E15"/>
    <mergeCell ref="D16:E16"/>
    <mergeCell ref="D17:E17"/>
    <mergeCell ref="D18:E18"/>
  </mergeCells>
  <printOptions horizontalCentered="1"/>
  <pageMargins left="0.70866141732283472" right="0.31496062992125984" top="0.19685039370078741" bottom="0.74803149606299213" header="0" footer="0.31496062992125984"/>
  <pageSetup paperSize="11" scale="70" orientation="portrait" r:id="rId1"/>
  <headerFooter>
    <oddFooter>&amp;L&amp;D &amp;T&amp;C&amp;F&amp;RSeite &amp;P von &amp;N</oddFooter>
  </headerFooter>
  <ignoredErrors>
    <ignoredError sqref="G12 G14:G1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03818878-C9C8-4014-A2BC-05DA26CC65E0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Flugzeugdaten!$G$5</xm:f>
              </x14:cfvo>
              <x14:cfIcon iconSet="NoIcons" iconId="0"/>
              <x14:cfIcon iconSet="NoIcons" iconId="0"/>
              <x14:cfIcon iconSet="3Symbols" iconId="0"/>
            </x14:iconSet>
          </x14:cfRule>
          <xm:sqref>D11</xm:sqref>
        </x14:conditionalFormatting>
        <x14:conditionalFormatting xmlns:xm="http://schemas.microsoft.com/office/excel/2006/main">
          <x14:cfRule type="iconSet" priority="11" id="{0ABEB0B5-4115-4290-AB35-9052249C502A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Flugzeugdaten!$H$8</xm:f>
              </x14:cfvo>
              <x14:cfIcon iconSet="NoIcons" iconId="0"/>
              <x14:cfIcon iconSet="NoIcons" iconId="0"/>
              <x14:cfIcon iconSet="3Symbols" iconId="0"/>
            </x14:iconSet>
          </x14:cfRule>
          <xm:sqref>C13</xm:sqref>
        </x14:conditionalFormatting>
        <x14:conditionalFormatting xmlns:xm="http://schemas.microsoft.com/office/excel/2006/main">
          <x14:cfRule type="iconSet" priority="3" id="{1AA49C80-2B0E-46C5-B73A-7E5A72333A3F}">
            <x14:iconSet custom="1">
              <x14:cfvo type="percent">
                <xm:f>0</xm:f>
              </x14:cfvo>
              <x14:cfvo type="formula">
                <xm:f>Flugzeugdaten!$I$6</xm:f>
              </x14:cfvo>
              <x14:cfvo type="formula" gte="0">
                <xm:f>Flugzeugdaten!$I$7</xm:f>
              </x14:cfvo>
              <x14:cfIcon iconSet="3Symbols" iconId="0"/>
              <x14:cfIcon iconSet="NoIcons" iconId="0"/>
              <x14:cfIcon iconSet="3Symbols" iconId="0"/>
            </x14:iconSet>
          </x14:cfRule>
          <xm:sqref>F12 F16 F18</xm:sqref>
        </x14:conditionalFormatting>
        <x14:conditionalFormatting xmlns:xm="http://schemas.microsoft.com/office/excel/2006/main">
          <x14:cfRule type="iconSet" priority="2" id="{CAC62E32-6CA5-4EC2-AF68-14D31AE1BF81}">
            <x14:iconSet custom="1">
              <x14:cfvo type="percent">
                <xm:f>0</xm:f>
              </x14:cfvo>
              <x14:cfvo type="percent">
                <xm:f>33</xm:f>
              </x14:cfvo>
              <x14:cfvo type="formula" gte="0">
                <xm:f>Flugzeugdaten!$G$3</xm:f>
              </x14:cfvo>
              <x14:cfIcon iconSet="NoIcons" iconId="0"/>
              <x14:cfIcon iconSet="NoIcons" iconId="0"/>
              <x14:cfIcon iconSet="3Symbols" iconId="0"/>
            </x14:iconSet>
          </x14:cfRule>
          <xm:sqref>D12:E12 D16:E16 D18:E18</xm:sqref>
        </x14:conditionalFormatting>
        <x14:conditionalFormatting xmlns:xm="http://schemas.microsoft.com/office/excel/2006/main">
          <x14:cfRule type="iconSet" priority="15" id="{BFD899BE-4866-48A0-84A7-37A0264A25B7}">
            <x14:iconSet custom="1">
              <x14:cfvo type="percent">
                <xm:f>0</xm:f>
              </x14:cfvo>
              <x14:cfvo type="formula" gte="0">
                <xm:f>$C$13-$C$15-Flugzeugdaten!$Q$10</xm:f>
              </x14:cfvo>
              <x14:cfvo type="formula">
                <xm:f>$C$13-$C$15-Flugzeugdaten!$Q$9</xm:f>
              </x14:cfvo>
              <x14:cfIcon iconSet="NoIcons" iconId="0"/>
              <x14:cfIcon iconSet="3Symbols" iconId="1"/>
              <x14:cfIcon iconSet="3Symbols" iconId="0"/>
            </x14:iconSet>
          </x14:cfRule>
          <xm:sqref>C17</xm:sqref>
        </x14:conditionalFormatting>
        <x14:conditionalFormatting xmlns:xm="http://schemas.microsoft.com/office/excel/2006/main">
          <x14:cfRule type="iconSet" priority="1" id="{3F7D7473-9AB6-4A47-9EE9-8CF7217884A5}">
            <x14:iconSet iconSet="3Symbols" custom="1">
              <x14:cfvo type="percent">
                <xm:f>0</xm:f>
              </x14:cfvo>
              <x14:cfvo type="num">
                <xm:f>0</xm:f>
              </x14:cfvo>
              <x14:cfvo type="num">
                <xm:f>10</xm:f>
              </x14:cfvo>
              <x14:cfIcon iconSet="3Symbols" iconId="0"/>
              <x14:cfIcon iconSet="NoIcons" iconId="0"/>
              <x14:cfIcon iconSet="3Symbols" iconId="1"/>
            </x14:iconSet>
          </x14:cfRule>
          <xm:sqref>C15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R18"/>
  <sheetViews>
    <sheetView workbookViewId="0">
      <selection activeCell="E4" sqref="E4"/>
    </sheetView>
  </sheetViews>
  <sheetFormatPr baseColWidth="10" defaultColWidth="11.42578125" defaultRowHeight="15" x14ac:dyDescent="0.25"/>
  <cols>
    <col min="2" max="2" width="14" customWidth="1"/>
    <col min="3" max="3" width="17.85546875" style="5" customWidth="1"/>
    <col min="4" max="4" width="25.7109375" customWidth="1"/>
    <col min="5" max="5" width="11.42578125" style="4"/>
    <col min="6" max="6" width="36.7109375" style="7" customWidth="1"/>
    <col min="7" max="8" width="7.28515625" style="11" customWidth="1"/>
    <col min="9" max="9" width="12.7109375" style="4" customWidth="1"/>
    <col min="10" max="10" width="11.42578125" style="12"/>
    <col min="11" max="11" width="13.5703125" style="4" customWidth="1"/>
    <col min="12" max="12" width="14.28515625" style="4" customWidth="1"/>
    <col min="13" max="13" width="10.7109375" style="7" customWidth="1"/>
    <col min="14" max="14" width="11.42578125" style="4"/>
    <col min="15" max="15" width="23.28515625" style="7" customWidth="1"/>
    <col min="18" max="18" width="11.42578125" style="5"/>
  </cols>
  <sheetData>
    <row r="1" spans="1:18" x14ac:dyDescent="0.25">
      <c r="A1" s="123" t="s">
        <v>34</v>
      </c>
      <c r="B1" s="123"/>
      <c r="C1" s="124"/>
      <c r="D1" s="121" t="s">
        <v>35</v>
      </c>
      <c r="E1" s="82"/>
      <c r="F1" s="121" t="s">
        <v>36</v>
      </c>
      <c r="G1" s="82"/>
      <c r="H1" s="82"/>
      <c r="I1" s="122"/>
      <c r="J1" s="121" t="s">
        <v>37</v>
      </c>
      <c r="K1" s="82"/>
      <c r="L1" s="82"/>
      <c r="M1" s="121" t="s">
        <v>38</v>
      </c>
      <c r="N1" s="122"/>
      <c r="O1" s="82" t="s">
        <v>39</v>
      </c>
      <c r="P1" s="82"/>
      <c r="Q1" s="82"/>
      <c r="R1" s="122"/>
    </row>
    <row r="2" spans="1:18" x14ac:dyDescent="0.25">
      <c r="A2" s="125" t="s">
        <v>40</v>
      </c>
      <c r="B2" s="125"/>
      <c r="C2" s="5" t="s">
        <v>69</v>
      </c>
      <c r="D2" s="8" t="s">
        <v>41</v>
      </c>
      <c r="E2" s="25" t="s">
        <v>42</v>
      </c>
      <c r="F2" s="9" t="s">
        <v>43</v>
      </c>
      <c r="G2" s="23" t="s">
        <v>9</v>
      </c>
      <c r="H2" s="23" t="s">
        <v>13</v>
      </c>
      <c r="I2" s="24" t="s">
        <v>44</v>
      </c>
      <c r="J2" s="26" t="s">
        <v>15</v>
      </c>
      <c r="K2" s="25" t="s">
        <v>22</v>
      </c>
      <c r="L2" s="25" t="s">
        <v>23</v>
      </c>
      <c r="M2" s="9" t="s">
        <v>45</v>
      </c>
      <c r="N2" s="24" t="s">
        <v>46</v>
      </c>
      <c r="O2" s="9" t="s">
        <v>47</v>
      </c>
      <c r="P2" s="21" t="s">
        <v>9</v>
      </c>
      <c r="Q2" s="21" t="s">
        <v>13</v>
      </c>
      <c r="R2" s="22" t="s">
        <v>42</v>
      </c>
    </row>
    <row r="3" spans="1:18" x14ac:dyDescent="0.25">
      <c r="A3" s="126" t="s">
        <v>48</v>
      </c>
      <c r="B3" s="126"/>
      <c r="C3" s="38" t="s">
        <v>70</v>
      </c>
      <c r="D3" t="s">
        <v>49</v>
      </c>
      <c r="E3" s="4">
        <v>0.45500000000000002</v>
      </c>
      <c r="F3" s="7" t="s">
        <v>50</v>
      </c>
      <c r="G3" s="11">
        <v>750</v>
      </c>
      <c r="J3" s="12">
        <f>G3</f>
        <v>750</v>
      </c>
      <c r="K3" s="4">
        <f>I7</f>
        <v>0.52300000000000002</v>
      </c>
      <c r="L3" s="4">
        <f>J3*K3</f>
        <v>392.25</v>
      </c>
      <c r="M3" s="7" t="s">
        <v>51</v>
      </c>
      <c r="N3" s="4">
        <v>0.72</v>
      </c>
      <c r="O3" s="7" t="s">
        <v>52</v>
      </c>
      <c r="P3" s="11">
        <v>557</v>
      </c>
      <c r="Q3" s="11"/>
      <c r="R3" s="20"/>
    </row>
    <row r="4" spans="1:18" x14ac:dyDescent="0.25">
      <c r="A4" s="82" t="s">
        <v>71</v>
      </c>
      <c r="B4" s="82"/>
      <c r="C4" s="122"/>
      <c r="D4" t="s">
        <v>53</v>
      </c>
      <c r="E4" s="4">
        <v>0.59</v>
      </c>
      <c r="F4" s="7" t="s">
        <v>54</v>
      </c>
      <c r="G4" s="11">
        <v>750</v>
      </c>
      <c r="J4" s="12">
        <f>P3</f>
        <v>557</v>
      </c>
      <c r="K4" s="4">
        <f>K3</f>
        <v>0.52300000000000002</v>
      </c>
      <c r="L4" s="4">
        <f>J4*K4</f>
        <v>291.31100000000004</v>
      </c>
      <c r="O4" s="7" t="s">
        <v>55</v>
      </c>
      <c r="P4" s="11">
        <v>550</v>
      </c>
      <c r="Q4" s="11"/>
      <c r="R4" s="20"/>
    </row>
    <row r="5" spans="1:18" x14ac:dyDescent="0.25">
      <c r="A5" s="21" t="s">
        <v>15</v>
      </c>
      <c r="B5" s="21" t="s">
        <v>22</v>
      </c>
      <c r="C5" s="22" t="s">
        <v>23</v>
      </c>
      <c r="D5" t="s">
        <v>56</v>
      </c>
      <c r="E5" s="4">
        <v>1.3</v>
      </c>
      <c r="F5" s="7" t="s">
        <v>57</v>
      </c>
      <c r="G5" s="11">
        <v>40</v>
      </c>
      <c r="J5" s="12">
        <f>J4</f>
        <v>557</v>
      </c>
      <c r="K5" s="4">
        <f>I6</f>
        <v>0.42699999999999999</v>
      </c>
      <c r="L5" s="4">
        <f>J5*K5</f>
        <v>237.839</v>
      </c>
      <c r="O5" s="7" t="s">
        <v>58</v>
      </c>
      <c r="P5" s="11"/>
      <c r="Q5" s="11"/>
      <c r="R5" s="20">
        <v>0.42</v>
      </c>
    </row>
    <row r="6" spans="1:18" x14ac:dyDescent="0.25">
      <c r="A6" s="1">
        <v>519</v>
      </c>
      <c r="B6" s="4">
        <f>C6/A6</f>
        <v>0.4378805394990366</v>
      </c>
      <c r="C6" s="6">
        <v>227.26</v>
      </c>
      <c r="D6" t="s">
        <v>59</v>
      </c>
      <c r="E6" s="4">
        <v>0.32500000000000001</v>
      </c>
      <c r="F6" s="7" t="s">
        <v>60</v>
      </c>
      <c r="I6" s="4">
        <v>0.42699999999999999</v>
      </c>
      <c r="J6" s="12">
        <f>J3</f>
        <v>750</v>
      </c>
      <c r="K6" s="4">
        <f>K5</f>
        <v>0.42699999999999999</v>
      </c>
      <c r="L6" s="4">
        <f>J6*K6</f>
        <v>320.25</v>
      </c>
      <c r="O6" s="7" t="s">
        <v>66</v>
      </c>
      <c r="P6" s="11"/>
      <c r="Q6" s="11"/>
      <c r="R6" s="20"/>
    </row>
    <row r="7" spans="1:18" x14ac:dyDescent="0.25">
      <c r="F7" s="7" t="s">
        <v>61</v>
      </c>
      <c r="I7" s="4">
        <v>0.52300000000000002</v>
      </c>
      <c r="J7" s="12">
        <f>J3</f>
        <v>750</v>
      </c>
      <c r="K7" s="10">
        <f>K3</f>
        <v>0.52300000000000002</v>
      </c>
      <c r="L7" s="10">
        <f>L3</f>
        <v>392.25</v>
      </c>
      <c r="O7" s="7" t="s">
        <v>67</v>
      </c>
      <c r="P7" s="11"/>
      <c r="Q7" s="11"/>
      <c r="R7" s="20"/>
    </row>
    <row r="8" spans="1:18" x14ac:dyDescent="0.25">
      <c r="F8" s="7" t="s">
        <v>59</v>
      </c>
      <c r="H8" s="2">
        <f>2*54.8</f>
        <v>109.6</v>
      </c>
      <c r="I8" s="20"/>
      <c r="J8" s="11"/>
      <c r="O8" s="7" t="s">
        <v>68</v>
      </c>
      <c r="P8" s="11"/>
      <c r="Q8" s="11"/>
      <c r="R8" s="20"/>
    </row>
    <row r="9" spans="1:18" x14ac:dyDescent="0.25">
      <c r="O9" s="7" t="s">
        <v>62</v>
      </c>
      <c r="P9" s="11"/>
      <c r="Q9" s="2">
        <v>7.5</v>
      </c>
      <c r="R9" s="20"/>
    </row>
    <row r="10" spans="1:18" x14ac:dyDescent="0.25">
      <c r="O10" s="7" t="s">
        <v>63</v>
      </c>
      <c r="P10" s="11"/>
      <c r="Q10" s="11">
        <f>1.5*Q9</f>
        <v>11.25</v>
      </c>
      <c r="R10" s="20"/>
    </row>
    <row r="11" spans="1:18" x14ac:dyDescent="0.25">
      <c r="O11" s="7" t="s">
        <v>64</v>
      </c>
      <c r="P11" s="11"/>
      <c r="Q11" s="11"/>
      <c r="R11" s="20">
        <f>$E$3+($E$4-$E$3)*(Dateneingabe!D10*100/100)</f>
        <v>0.55625000000000002</v>
      </c>
    </row>
    <row r="12" spans="1:18" x14ac:dyDescent="0.25">
      <c r="O12" s="7" t="s">
        <v>65</v>
      </c>
      <c r="R12" s="20">
        <f>$E$3+($E$4-$E$3)*(Dateneingabe!D11*100/100)</f>
        <v>0.55625000000000002</v>
      </c>
    </row>
    <row r="18" spans="9:10" x14ac:dyDescent="0.25">
      <c r="I18" s="20"/>
      <c r="J18" s="11"/>
    </row>
  </sheetData>
  <sheetProtection sheet="1" objects="1" scenarios="1"/>
  <mergeCells count="9">
    <mergeCell ref="M1:N1"/>
    <mergeCell ref="O1:R1"/>
    <mergeCell ref="A4:C4"/>
    <mergeCell ref="D1:E1"/>
    <mergeCell ref="J1:L1"/>
    <mergeCell ref="F1:I1"/>
    <mergeCell ref="A1:C1"/>
    <mergeCell ref="A2:B2"/>
    <mergeCell ref="A3:B3"/>
  </mergeCells>
  <pageMargins left="0.7" right="0.7" top="0.78740157499999996" bottom="0.78740157499999996" header="0.3" footer="0.3"/>
  <pageSetup paperSize="9" orientation="portrait" horizontalDpi="0" verticalDpi="0" r:id="rId1"/>
  <ignoredErrors>
    <ignoredError sqref="K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Dateneingabe</vt:lpstr>
      <vt:lpstr>Druckansicht</vt:lpstr>
      <vt:lpstr>Flugzeugdaten</vt:lpstr>
      <vt:lpstr>Dateneingabe!Druckbereich</vt:lpstr>
      <vt:lpstr>Druckansicht!Druckbereich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Klitzke</dc:creator>
  <cp:keywords/>
  <dc:description/>
  <cp:lastModifiedBy>Jan Klitzke</cp:lastModifiedBy>
  <cp:revision/>
  <cp:lastPrinted>2021-03-15T15:42:49Z</cp:lastPrinted>
  <dcterms:created xsi:type="dcterms:W3CDTF">2021-02-05T21:44:30Z</dcterms:created>
  <dcterms:modified xsi:type="dcterms:W3CDTF">2021-04-09T16:34:18Z</dcterms:modified>
  <cp:category/>
  <cp:contentStatus/>
</cp:coreProperties>
</file>